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5. 15 ก.พ. 67\"/>
    </mc:Choice>
  </mc:AlternateContent>
  <xr:revisionPtr revIDLastSave="0" documentId="13_ncr:1_{25ECE18D-23C8-4452-B7A6-E48C15FF3E32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ทั้งประเทศ" sheetId="1" r:id="rId1"/>
  </sheets>
  <definedNames>
    <definedName name="_xlnm.Print_Titles" localSheetId="0">ทั้งประเทศ!$1:$7</definedName>
  </definedNames>
  <calcPr calcId="179021"/>
</workbook>
</file>

<file path=xl/calcChain.xml><?xml version="1.0" encoding="utf-8"?>
<calcChain xmlns="http://schemas.openxmlformats.org/spreadsheetml/2006/main">
  <c r="J776" i="1" l="1"/>
  <c r="I776" i="1"/>
  <c r="J775" i="1"/>
  <c r="I775" i="1"/>
  <c r="J774" i="1"/>
  <c r="J759" i="1" s="1"/>
  <c r="I774" i="1"/>
  <c r="J772" i="1"/>
  <c r="J758" i="1" s="1"/>
  <c r="I772" i="1"/>
  <c r="I758" i="1" s="1"/>
  <c r="J770" i="1"/>
  <c r="I770" i="1"/>
  <c r="K770" i="1" s="1"/>
  <c r="S768" i="1"/>
  <c r="R768" i="1"/>
  <c r="U768" i="1" s="1"/>
  <c r="Q768" i="1"/>
  <c r="T768" i="1" s="1"/>
  <c r="N768" i="1"/>
  <c r="M768" i="1"/>
  <c r="P768" i="1" s="1"/>
  <c r="L768" i="1"/>
  <c r="S767" i="1"/>
  <c r="R767" i="1"/>
  <c r="U767" i="1" s="1"/>
  <c r="Q767" i="1"/>
  <c r="T767" i="1" s="1"/>
  <c r="N767" i="1"/>
  <c r="M767" i="1"/>
  <c r="P767" i="1" s="1"/>
  <c r="L767" i="1"/>
  <c r="O767" i="1" s="1"/>
  <c r="S765" i="1"/>
  <c r="R765" i="1"/>
  <c r="U765" i="1" s="1"/>
  <c r="Q765" i="1"/>
  <c r="Q762" i="1" s="1"/>
  <c r="N765" i="1"/>
  <c r="N762" i="1" s="1"/>
  <c r="M765" i="1"/>
  <c r="P765" i="1" s="1"/>
  <c r="L765" i="1"/>
  <c r="O765" i="1" s="1"/>
  <c r="S764" i="1"/>
  <c r="S763" i="1" s="1"/>
  <c r="R764" i="1"/>
  <c r="U764" i="1" s="1"/>
  <c r="Q764" i="1"/>
  <c r="N764" i="1"/>
  <c r="M764" i="1"/>
  <c r="P764" i="1" s="1"/>
  <c r="L764" i="1"/>
  <c r="O764" i="1" s="1"/>
  <c r="J757" i="1"/>
  <c r="J756" i="1"/>
  <c r="I756" i="1"/>
  <c r="J754" i="1"/>
  <c r="J753" i="1"/>
  <c r="I753" i="1"/>
  <c r="J750" i="1"/>
  <c r="I750" i="1"/>
  <c r="J749" i="1"/>
  <c r="J747" i="1"/>
  <c r="I747" i="1"/>
  <c r="J746" i="1"/>
  <c r="J745" i="1"/>
  <c r="I745" i="1"/>
  <c r="J743" i="1"/>
  <c r="I743" i="1"/>
  <c r="J742" i="1"/>
  <c r="J741" i="1"/>
  <c r="I741" i="1"/>
  <c r="S737" i="1"/>
  <c r="R737" i="1"/>
  <c r="R735" i="1" s="1"/>
  <c r="U735" i="1" s="1"/>
  <c r="Q737" i="1"/>
  <c r="T737" i="1" s="1"/>
  <c r="N737" i="1"/>
  <c r="M737" i="1"/>
  <c r="P737" i="1" s="1"/>
  <c r="L737" i="1"/>
  <c r="O737" i="1" s="1"/>
  <c r="U736" i="1"/>
  <c r="T736" i="1"/>
  <c r="N736" i="1"/>
  <c r="M736" i="1"/>
  <c r="L736" i="1"/>
  <c r="S734" i="1"/>
  <c r="R734" i="1"/>
  <c r="U734" i="1" s="1"/>
  <c r="Q734" i="1"/>
  <c r="N734" i="1"/>
  <c r="M734" i="1"/>
  <c r="P734" i="1" s="1"/>
  <c r="L734" i="1"/>
  <c r="O734" i="1" s="1"/>
  <c r="S733" i="1"/>
  <c r="S730" i="1" s="1"/>
  <c r="R733" i="1"/>
  <c r="U733" i="1" s="1"/>
  <c r="Q733" i="1"/>
  <c r="Q730" i="1" s="1"/>
  <c r="N733" i="1"/>
  <c r="M733" i="1"/>
  <c r="M730" i="1" s="1"/>
  <c r="P730" i="1" s="1"/>
  <c r="L733" i="1"/>
  <c r="O733" i="1" s="1"/>
  <c r="I728" i="1"/>
  <c r="I727" i="1"/>
  <c r="S723" i="1"/>
  <c r="R723" i="1"/>
  <c r="U723" i="1" s="1"/>
  <c r="Q723" i="1"/>
  <c r="T723" i="1" s="1"/>
  <c r="N723" i="1"/>
  <c r="M723" i="1"/>
  <c r="P723" i="1" s="1"/>
  <c r="L723" i="1"/>
  <c r="O723" i="1" s="1"/>
  <c r="U722" i="1"/>
  <c r="T722" i="1"/>
  <c r="N722" i="1"/>
  <c r="M722" i="1"/>
  <c r="P722" i="1" s="1"/>
  <c r="L722" i="1"/>
  <c r="S720" i="1"/>
  <c r="R720" i="1"/>
  <c r="U720" i="1" s="1"/>
  <c r="Q720" i="1"/>
  <c r="T720" i="1" s="1"/>
  <c r="N720" i="1"/>
  <c r="M720" i="1"/>
  <c r="P720" i="1" s="1"/>
  <c r="L720" i="1"/>
  <c r="O720" i="1" s="1"/>
  <c r="S719" i="1"/>
  <c r="R719" i="1"/>
  <c r="R716" i="1" s="1"/>
  <c r="U716" i="1" s="1"/>
  <c r="Q719" i="1"/>
  <c r="Q716" i="1" s="1"/>
  <c r="N719" i="1"/>
  <c r="N718" i="1" s="1"/>
  <c r="M719" i="1"/>
  <c r="L719" i="1"/>
  <c r="K713" i="1"/>
  <c r="J713" i="1"/>
  <c r="K711" i="1"/>
  <c r="J711" i="1"/>
  <c r="J710" i="1"/>
  <c r="I710" i="1"/>
  <c r="K709" i="1"/>
  <c r="J709" i="1"/>
  <c r="J708" i="1"/>
  <c r="J690" i="1" s="1"/>
  <c r="I708" i="1"/>
  <c r="K707" i="1"/>
  <c r="J707" i="1"/>
  <c r="J706" i="1"/>
  <c r="I706" i="1"/>
  <c r="K705" i="1"/>
  <c r="J705" i="1"/>
  <c r="J704" i="1"/>
  <c r="I704" i="1"/>
  <c r="K703" i="1"/>
  <c r="J701" i="1"/>
  <c r="I701" i="1"/>
  <c r="S699" i="1"/>
  <c r="S697" i="1" s="1"/>
  <c r="R699" i="1"/>
  <c r="R697" i="1" s="1"/>
  <c r="U697" i="1" s="1"/>
  <c r="Q699" i="1"/>
  <c r="N699" i="1"/>
  <c r="M699" i="1"/>
  <c r="L699" i="1"/>
  <c r="O699" i="1" s="1"/>
  <c r="U698" i="1"/>
  <c r="T698" i="1"/>
  <c r="N698" i="1"/>
  <c r="M698" i="1"/>
  <c r="P698" i="1" s="1"/>
  <c r="L698" i="1"/>
  <c r="S696" i="1"/>
  <c r="R696" i="1"/>
  <c r="U696" i="1" s="1"/>
  <c r="Q696" i="1"/>
  <c r="N696" i="1"/>
  <c r="M696" i="1"/>
  <c r="P696" i="1" s="1"/>
  <c r="L696" i="1"/>
  <c r="O696" i="1" s="1"/>
  <c r="S695" i="1"/>
  <c r="R695" i="1"/>
  <c r="U695" i="1" s="1"/>
  <c r="Q695" i="1"/>
  <c r="Q692" i="1" s="1"/>
  <c r="N695" i="1"/>
  <c r="M695" i="1"/>
  <c r="P695" i="1" s="1"/>
  <c r="L695" i="1"/>
  <c r="O695" i="1" s="1"/>
  <c r="J689" i="1"/>
  <c r="J688" i="1"/>
  <c r="J687" i="1"/>
  <c r="J686" i="1"/>
  <c r="J685" i="1"/>
  <c r="J684" i="1"/>
  <c r="I683" i="1"/>
  <c r="J682" i="1"/>
  <c r="I682" i="1"/>
  <c r="J681" i="1"/>
  <c r="J680" i="1"/>
  <c r="I680" i="1"/>
  <c r="J679" i="1"/>
  <c r="I679" i="1"/>
  <c r="J678" i="1"/>
  <c r="J677" i="1"/>
  <c r="I677" i="1"/>
  <c r="I676" i="1"/>
  <c r="I675" i="1"/>
  <c r="J674" i="1"/>
  <c r="I674" i="1"/>
  <c r="J673" i="1"/>
  <c r="J672" i="1"/>
  <c r="J671" i="1"/>
  <c r="J670" i="1"/>
  <c r="J669" i="1"/>
  <c r="J668" i="1"/>
  <c r="J667" i="1"/>
  <c r="J666" i="1"/>
  <c r="J664" i="1"/>
  <c r="J663" i="1"/>
  <c r="I662" i="1"/>
  <c r="J661" i="1"/>
  <c r="I661" i="1"/>
  <c r="J660" i="1"/>
  <c r="J659" i="1"/>
  <c r="J658" i="1"/>
  <c r="I658" i="1"/>
  <c r="J657" i="1"/>
  <c r="J656" i="1"/>
  <c r="I655" i="1"/>
  <c r="J654" i="1"/>
  <c r="I654" i="1"/>
  <c r="J653" i="1"/>
  <c r="I653" i="1"/>
  <c r="S651" i="1"/>
  <c r="S649" i="1" s="1"/>
  <c r="R651" i="1"/>
  <c r="R649" i="1" s="1"/>
  <c r="U649" i="1" s="1"/>
  <c r="Q651" i="1"/>
  <c r="N651" i="1"/>
  <c r="M651" i="1"/>
  <c r="L651" i="1"/>
  <c r="O651" i="1" s="1"/>
  <c r="U650" i="1"/>
  <c r="T650" i="1"/>
  <c r="N650" i="1"/>
  <c r="M650" i="1"/>
  <c r="P650" i="1" s="1"/>
  <c r="L650" i="1"/>
  <c r="S648" i="1"/>
  <c r="R648" i="1"/>
  <c r="U648" i="1" s="1"/>
  <c r="Q648" i="1"/>
  <c r="N648" i="1"/>
  <c r="M648" i="1"/>
  <c r="L648" i="1"/>
  <c r="O648" i="1" s="1"/>
  <c r="S647" i="1"/>
  <c r="S644" i="1" s="1"/>
  <c r="R647" i="1"/>
  <c r="R644" i="1" s="1"/>
  <c r="Q647" i="1"/>
  <c r="Q644" i="1" s="1"/>
  <c r="N647" i="1"/>
  <c r="M647" i="1"/>
  <c r="P647" i="1" s="1"/>
  <c r="L647" i="1"/>
  <c r="J641" i="1"/>
  <c r="J640" i="1"/>
  <c r="J639" i="1"/>
  <c r="J638" i="1"/>
  <c r="I636" i="1"/>
  <c r="J635" i="1"/>
  <c r="J634" i="1"/>
  <c r="J632" i="1"/>
  <c r="J631" i="1"/>
  <c r="J630" i="1"/>
  <c r="J629" i="1"/>
  <c r="I629" i="1"/>
  <c r="J628" i="1"/>
  <c r="I628" i="1"/>
  <c r="I627" i="1"/>
  <c r="I616" i="1" s="1"/>
  <c r="S625" i="1"/>
  <c r="R625" i="1"/>
  <c r="U625" i="1" s="1"/>
  <c r="Q625" i="1"/>
  <c r="N625" i="1"/>
  <c r="M625" i="1"/>
  <c r="P625" i="1" s="1"/>
  <c r="L625" i="1"/>
  <c r="O625" i="1" s="1"/>
  <c r="U624" i="1"/>
  <c r="T624" i="1"/>
  <c r="N624" i="1"/>
  <c r="M624" i="1"/>
  <c r="L624" i="1"/>
  <c r="S622" i="1"/>
  <c r="R622" i="1"/>
  <c r="U622" i="1" s="1"/>
  <c r="Q622" i="1"/>
  <c r="N622" i="1"/>
  <c r="M622" i="1"/>
  <c r="L622" i="1"/>
  <c r="O622" i="1" s="1"/>
  <c r="S621" i="1"/>
  <c r="S618" i="1" s="1"/>
  <c r="R621" i="1"/>
  <c r="R618" i="1" s="1"/>
  <c r="Q621" i="1"/>
  <c r="Q618" i="1" s="1"/>
  <c r="N621" i="1"/>
  <c r="N620" i="1" s="1"/>
  <c r="M621" i="1"/>
  <c r="P621" i="1" s="1"/>
  <c r="L621" i="1"/>
  <c r="S608" i="1"/>
  <c r="S606" i="1" s="1"/>
  <c r="R608" i="1"/>
  <c r="Q608" i="1"/>
  <c r="Q606" i="1" s="1"/>
  <c r="T606" i="1" s="1"/>
  <c r="N608" i="1"/>
  <c r="M608" i="1"/>
  <c r="P608" i="1" s="1"/>
  <c r="L608" i="1"/>
  <c r="U607" i="1"/>
  <c r="T607" i="1"/>
  <c r="N607" i="1"/>
  <c r="M607" i="1"/>
  <c r="L607" i="1"/>
  <c r="O607" i="1" s="1"/>
  <c r="S605" i="1"/>
  <c r="R605" i="1"/>
  <c r="U605" i="1" s="1"/>
  <c r="Q605" i="1"/>
  <c r="T605" i="1" s="1"/>
  <c r="N605" i="1"/>
  <c r="M605" i="1"/>
  <c r="L605" i="1"/>
  <c r="O605" i="1" s="1"/>
  <c r="S604" i="1"/>
  <c r="S601" i="1" s="1"/>
  <c r="R604" i="1"/>
  <c r="Q604" i="1"/>
  <c r="N604" i="1"/>
  <c r="N601" i="1" s="1"/>
  <c r="M604" i="1"/>
  <c r="M603" i="1" s="1"/>
  <c r="P603" i="1" s="1"/>
  <c r="L604" i="1"/>
  <c r="N585" i="1"/>
  <c r="M585" i="1"/>
  <c r="P585" i="1" s="1"/>
  <c r="L585" i="1"/>
  <c r="O585" i="1" s="1"/>
  <c r="N584" i="1"/>
  <c r="M584" i="1"/>
  <c r="L584" i="1"/>
  <c r="O584" i="1" s="1"/>
  <c r="S583" i="1"/>
  <c r="R583" i="1"/>
  <c r="U583" i="1" s="1"/>
  <c r="Q583" i="1"/>
  <c r="T583" i="1" s="1"/>
  <c r="N582" i="1"/>
  <c r="M582" i="1"/>
  <c r="L582" i="1"/>
  <c r="N581" i="1"/>
  <c r="M581" i="1"/>
  <c r="P581" i="1" s="1"/>
  <c r="L581" i="1"/>
  <c r="S580" i="1"/>
  <c r="R580" i="1"/>
  <c r="U580" i="1" s="1"/>
  <c r="Q580" i="1"/>
  <c r="T580" i="1" s="1"/>
  <c r="S579" i="1"/>
  <c r="R579" i="1"/>
  <c r="U579" i="1" s="1"/>
  <c r="Q579" i="1"/>
  <c r="T579" i="1" s="1"/>
  <c r="U578" i="1"/>
  <c r="T578" i="1"/>
  <c r="S578" i="1"/>
  <c r="R578" i="1"/>
  <c r="R577" i="1" s="1"/>
  <c r="U577" i="1" s="1"/>
  <c r="Q578" i="1"/>
  <c r="S577" i="1"/>
  <c r="Q577" i="1"/>
  <c r="T577" i="1" s="1"/>
  <c r="K576" i="1"/>
  <c r="J576" i="1"/>
  <c r="I576" i="1"/>
  <c r="N564" i="1"/>
  <c r="M564" i="1"/>
  <c r="P564" i="1" s="1"/>
  <c r="L564" i="1"/>
  <c r="O564" i="1" s="1"/>
  <c r="N563" i="1"/>
  <c r="M563" i="1"/>
  <c r="L563" i="1"/>
  <c r="U562" i="1"/>
  <c r="T562" i="1"/>
  <c r="S562" i="1"/>
  <c r="R562" i="1"/>
  <c r="Q562" i="1"/>
  <c r="N561" i="1"/>
  <c r="M561" i="1"/>
  <c r="P561" i="1" s="1"/>
  <c r="L561" i="1"/>
  <c r="O561" i="1" s="1"/>
  <c r="N560" i="1"/>
  <c r="M560" i="1"/>
  <c r="P560" i="1" s="1"/>
  <c r="L560" i="1"/>
  <c r="O560" i="1" s="1"/>
  <c r="U559" i="1"/>
  <c r="T559" i="1"/>
  <c r="S559" i="1"/>
  <c r="R559" i="1"/>
  <c r="Q559" i="1"/>
  <c r="T558" i="1"/>
  <c r="S558" i="1"/>
  <c r="R558" i="1"/>
  <c r="R556" i="1" s="1"/>
  <c r="U556" i="1" s="1"/>
  <c r="Q558" i="1"/>
  <c r="T557" i="1"/>
  <c r="S557" i="1"/>
  <c r="S556" i="1" s="1"/>
  <c r="R557" i="1"/>
  <c r="U557" i="1" s="1"/>
  <c r="Q557" i="1"/>
  <c r="Q556" i="1"/>
  <c r="T556" i="1" s="1"/>
  <c r="J555" i="1"/>
  <c r="I555" i="1"/>
  <c r="K555" i="1" s="1"/>
  <c r="N543" i="1"/>
  <c r="M543" i="1"/>
  <c r="P543" i="1" s="1"/>
  <c r="L543" i="1"/>
  <c r="O543" i="1" s="1"/>
  <c r="N542" i="1"/>
  <c r="M542" i="1"/>
  <c r="L542" i="1"/>
  <c r="O542" i="1" s="1"/>
  <c r="U541" i="1"/>
  <c r="T541" i="1"/>
  <c r="S541" i="1"/>
  <c r="R541" i="1"/>
  <c r="Q541" i="1"/>
  <c r="N540" i="1"/>
  <c r="M540" i="1"/>
  <c r="L540" i="1"/>
  <c r="N539" i="1"/>
  <c r="M539" i="1"/>
  <c r="P539" i="1" s="1"/>
  <c r="L539" i="1"/>
  <c r="S538" i="1"/>
  <c r="R538" i="1"/>
  <c r="U538" i="1" s="1"/>
  <c r="Q538" i="1"/>
  <c r="T538" i="1" s="1"/>
  <c r="U537" i="1"/>
  <c r="T537" i="1"/>
  <c r="S537" i="1"/>
  <c r="R537" i="1"/>
  <c r="Q537" i="1"/>
  <c r="S536" i="1"/>
  <c r="R536" i="1"/>
  <c r="R535" i="1" s="1"/>
  <c r="U535" i="1" s="1"/>
  <c r="Q536" i="1"/>
  <c r="T536" i="1" s="1"/>
  <c r="S535" i="1"/>
  <c r="J534" i="1"/>
  <c r="I534" i="1"/>
  <c r="K534" i="1" s="1"/>
  <c r="K525" i="1"/>
  <c r="K524" i="1"/>
  <c r="N522" i="1"/>
  <c r="M522" i="1"/>
  <c r="P522" i="1" s="1"/>
  <c r="L522" i="1"/>
  <c r="N521" i="1"/>
  <c r="M521" i="1"/>
  <c r="L521" i="1"/>
  <c r="T520" i="1"/>
  <c r="S520" i="1"/>
  <c r="R520" i="1"/>
  <c r="U520" i="1" s="1"/>
  <c r="Q520" i="1"/>
  <c r="N519" i="1"/>
  <c r="M519" i="1"/>
  <c r="L519" i="1"/>
  <c r="N518" i="1"/>
  <c r="M518" i="1"/>
  <c r="P518" i="1" s="1"/>
  <c r="L518" i="1"/>
  <c r="U517" i="1"/>
  <c r="T517" i="1"/>
  <c r="S517" i="1"/>
  <c r="R517" i="1"/>
  <c r="Q517" i="1"/>
  <c r="S516" i="1"/>
  <c r="R516" i="1"/>
  <c r="U516" i="1" s="1"/>
  <c r="Q516" i="1"/>
  <c r="T516" i="1" s="1"/>
  <c r="U515" i="1"/>
  <c r="T515" i="1"/>
  <c r="S515" i="1"/>
  <c r="R515" i="1"/>
  <c r="Q515" i="1"/>
  <c r="S514" i="1"/>
  <c r="R514" i="1"/>
  <c r="U514" i="1" s="1"/>
  <c r="J513" i="1"/>
  <c r="I513" i="1"/>
  <c r="K513" i="1" s="1"/>
  <c r="J510" i="1"/>
  <c r="I510" i="1"/>
  <c r="K510" i="1" s="1"/>
  <c r="K509" i="1"/>
  <c r="J508" i="1"/>
  <c r="I508" i="1"/>
  <c r="K508" i="1" s="1"/>
  <c r="J507" i="1"/>
  <c r="I507" i="1"/>
  <c r="K507" i="1" s="1"/>
  <c r="J506" i="1"/>
  <c r="I506" i="1"/>
  <c r="K506" i="1" s="1"/>
  <c r="J505" i="1"/>
  <c r="I505" i="1"/>
  <c r="K505" i="1" s="1"/>
  <c r="J504" i="1"/>
  <c r="J493" i="1" s="1"/>
  <c r="I504" i="1"/>
  <c r="S502" i="1"/>
  <c r="S500" i="1" s="1"/>
  <c r="R502" i="1"/>
  <c r="R500" i="1" s="1"/>
  <c r="U500" i="1" s="1"/>
  <c r="Q502" i="1"/>
  <c r="Q500" i="1" s="1"/>
  <c r="T500" i="1" s="1"/>
  <c r="N502" i="1"/>
  <c r="M502" i="1"/>
  <c r="P502" i="1" s="1"/>
  <c r="L502" i="1"/>
  <c r="O502" i="1" s="1"/>
  <c r="U501" i="1"/>
  <c r="T501" i="1"/>
  <c r="N501" i="1"/>
  <c r="M501" i="1"/>
  <c r="L501" i="1"/>
  <c r="O501" i="1" s="1"/>
  <c r="S499" i="1"/>
  <c r="R499" i="1"/>
  <c r="U499" i="1" s="1"/>
  <c r="Q499" i="1"/>
  <c r="N499" i="1"/>
  <c r="M499" i="1"/>
  <c r="L499" i="1"/>
  <c r="O499" i="1" s="1"/>
  <c r="S498" i="1"/>
  <c r="R498" i="1"/>
  <c r="U498" i="1" s="1"/>
  <c r="Q498" i="1"/>
  <c r="Q495" i="1" s="1"/>
  <c r="N498" i="1"/>
  <c r="M498" i="1"/>
  <c r="P498" i="1" s="1"/>
  <c r="L498" i="1"/>
  <c r="O498" i="1" s="1"/>
  <c r="J492" i="1"/>
  <c r="J491" i="1"/>
  <c r="J490" i="1"/>
  <c r="J489" i="1"/>
  <c r="J488" i="1"/>
  <c r="J487" i="1"/>
  <c r="J484" i="1"/>
  <c r="J483" i="1"/>
  <c r="J482" i="1"/>
  <c r="I486" i="1" s="1"/>
  <c r="K486" i="1" s="1"/>
  <c r="J481" i="1"/>
  <c r="I485" i="1" s="1"/>
  <c r="K485" i="1" s="1"/>
  <c r="J480" i="1"/>
  <c r="J479" i="1"/>
  <c r="K478" i="1"/>
  <c r="K477" i="1"/>
  <c r="K476" i="1"/>
  <c r="J475" i="1"/>
  <c r="J474" i="1"/>
  <c r="J473" i="1"/>
  <c r="J472" i="1"/>
  <c r="J471" i="1"/>
  <c r="J470" i="1"/>
  <c r="J467" i="1"/>
  <c r="J466" i="1"/>
  <c r="J465" i="1"/>
  <c r="J464" i="1"/>
  <c r="J463" i="1"/>
  <c r="J462" i="1"/>
  <c r="I459" i="1"/>
  <c r="K459" i="1" s="1"/>
  <c r="I458" i="1"/>
  <c r="J456" i="1"/>
  <c r="J455" i="1"/>
  <c r="J454" i="1"/>
  <c r="J453" i="1"/>
  <c r="J452" i="1"/>
  <c r="J451" i="1"/>
  <c r="J450" i="1"/>
  <c r="J449" i="1"/>
  <c r="J446" i="1"/>
  <c r="J445" i="1"/>
  <c r="J444" i="1"/>
  <c r="J443" i="1"/>
  <c r="I442" i="1"/>
  <c r="K442" i="1" s="1"/>
  <c r="I441" i="1"/>
  <c r="K441" i="1" s="1"/>
  <c r="J440" i="1"/>
  <c r="J439" i="1"/>
  <c r="J438" i="1"/>
  <c r="J437" i="1"/>
  <c r="J436" i="1"/>
  <c r="J435" i="1"/>
  <c r="I434" i="1"/>
  <c r="K434" i="1" s="1"/>
  <c r="I433" i="1"/>
  <c r="K433" i="1" s="1"/>
  <c r="J432" i="1"/>
  <c r="J431" i="1"/>
  <c r="J430" i="1"/>
  <c r="J429" i="1"/>
  <c r="J428" i="1"/>
  <c r="J427" i="1"/>
  <c r="I426" i="1"/>
  <c r="K426" i="1" s="1"/>
  <c r="I425" i="1"/>
  <c r="K425" i="1" s="1"/>
  <c r="S422" i="1"/>
  <c r="S420" i="1" s="1"/>
  <c r="R422" i="1"/>
  <c r="R420" i="1" s="1"/>
  <c r="U420" i="1" s="1"/>
  <c r="Q422" i="1"/>
  <c r="N422" i="1"/>
  <c r="M422" i="1"/>
  <c r="P422" i="1" s="1"/>
  <c r="L422" i="1"/>
  <c r="O422" i="1" s="1"/>
  <c r="U421" i="1"/>
  <c r="T421" i="1"/>
  <c r="N421" i="1"/>
  <c r="M421" i="1"/>
  <c r="L421" i="1"/>
  <c r="S419" i="1"/>
  <c r="R419" i="1"/>
  <c r="U419" i="1" s="1"/>
  <c r="Q419" i="1"/>
  <c r="T419" i="1" s="1"/>
  <c r="N419" i="1"/>
  <c r="M419" i="1"/>
  <c r="P419" i="1" s="1"/>
  <c r="L419" i="1"/>
  <c r="O419" i="1" s="1"/>
  <c r="S418" i="1"/>
  <c r="S417" i="1" s="1"/>
  <c r="R418" i="1"/>
  <c r="R415" i="1" s="1"/>
  <c r="Q418" i="1"/>
  <c r="Q415" i="1" s="1"/>
  <c r="N418" i="1"/>
  <c r="M418" i="1"/>
  <c r="P418" i="1" s="1"/>
  <c r="L418" i="1"/>
  <c r="S401" i="1"/>
  <c r="S399" i="1" s="1"/>
  <c r="R401" i="1"/>
  <c r="R399" i="1" s="1"/>
  <c r="U399" i="1" s="1"/>
  <c r="Q401" i="1"/>
  <c r="N401" i="1"/>
  <c r="M401" i="1"/>
  <c r="P401" i="1" s="1"/>
  <c r="L401" i="1"/>
  <c r="O401" i="1" s="1"/>
  <c r="U400" i="1"/>
  <c r="T400" i="1"/>
  <c r="N400" i="1"/>
  <c r="M400" i="1"/>
  <c r="L400" i="1"/>
  <c r="S398" i="1"/>
  <c r="R398" i="1"/>
  <c r="R396" i="1" s="1"/>
  <c r="U396" i="1" s="1"/>
  <c r="Q398" i="1"/>
  <c r="T398" i="1" s="1"/>
  <c r="N398" i="1"/>
  <c r="M398" i="1"/>
  <c r="L398" i="1"/>
  <c r="U397" i="1"/>
  <c r="T397" i="1"/>
  <c r="N397" i="1"/>
  <c r="M397" i="1"/>
  <c r="L397" i="1"/>
  <c r="O397" i="1" s="1"/>
  <c r="U394" i="1"/>
  <c r="T394" i="1"/>
  <c r="S394" i="1"/>
  <c r="R394" i="1"/>
  <c r="Q394" i="1"/>
  <c r="K392" i="1"/>
  <c r="J392" i="1"/>
  <c r="I392" i="1"/>
  <c r="J389" i="1"/>
  <c r="I389" i="1"/>
  <c r="J388" i="1"/>
  <c r="I388" i="1"/>
  <c r="K388" i="1" s="1"/>
  <c r="J387" i="1"/>
  <c r="I387" i="1"/>
  <c r="K386" i="1"/>
  <c r="J386" i="1"/>
  <c r="S384" i="1"/>
  <c r="R384" i="1"/>
  <c r="U384" i="1" s="1"/>
  <c r="Q384" i="1"/>
  <c r="T384" i="1" s="1"/>
  <c r="N384" i="1"/>
  <c r="M384" i="1"/>
  <c r="L384" i="1"/>
  <c r="O384" i="1" s="1"/>
  <c r="U383" i="1"/>
  <c r="T383" i="1"/>
  <c r="N383" i="1"/>
  <c r="M383" i="1"/>
  <c r="L383" i="1"/>
  <c r="O383" i="1" s="1"/>
  <c r="S381" i="1"/>
  <c r="R381" i="1"/>
  <c r="Q381" i="1"/>
  <c r="N381" i="1"/>
  <c r="M381" i="1"/>
  <c r="L381" i="1"/>
  <c r="S380" i="1"/>
  <c r="S377" i="1" s="1"/>
  <c r="R380" i="1"/>
  <c r="R377" i="1" s="1"/>
  <c r="U377" i="1" s="1"/>
  <c r="Q380" i="1"/>
  <c r="N380" i="1"/>
  <c r="M380" i="1"/>
  <c r="P380" i="1" s="1"/>
  <c r="L380" i="1"/>
  <c r="L377" i="1" s="1"/>
  <c r="O377" i="1" s="1"/>
  <c r="D374" i="1"/>
  <c r="K373" i="1"/>
  <c r="J373" i="1"/>
  <c r="J372" i="1"/>
  <c r="J366" i="1" s="1"/>
  <c r="I372" i="1"/>
  <c r="I366" i="1" s="1"/>
  <c r="K371" i="1"/>
  <c r="J371" i="1"/>
  <c r="J370" i="1"/>
  <c r="I370" i="1"/>
  <c r="J369" i="1"/>
  <c r="I369" i="1"/>
  <c r="K368" i="1"/>
  <c r="J368" i="1"/>
  <c r="N365" i="1"/>
  <c r="M365" i="1"/>
  <c r="P365" i="1" s="1"/>
  <c r="L365" i="1"/>
  <c r="O365" i="1" s="1"/>
  <c r="N364" i="1"/>
  <c r="M364" i="1"/>
  <c r="L364" i="1"/>
  <c r="O364" i="1" s="1"/>
  <c r="U363" i="1"/>
  <c r="T363" i="1"/>
  <c r="S363" i="1"/>
  <c r="R363" i="1"/>
  <c r="Q363" i="1"/>
  <c r="N362" i="1"/>
  <c r="M362" i="1"/>
  <c r="L362" i="1"/>
  <c r="N361" i="1"/>
  <c r="M361" i="1"/>
  <c r="L361" i="1"/>
  <c r="U360" i="1"/>
  <c r="S360" i="1"/>
  <c r="R360" i="1"/>
  <c r="Q360" i="1"/>
  <c r="T360" i="1" s="1"/>
  <c r="U359" i="1"/>
  <c r="T359" i="1"/>
  <c r="S359" i="1"/>
  <c r="R359" i="1"/>
  <c r="Q359" i="1"/>
  <c r="S358" i="1"/>
  <c r="S357" i="1" s="1"/>
  <c r="R358" i="1"/>
  <c r="R357" i="1" s="1"/>
  <c r="U357" i="1" s="1"/>
  <c r="Q358" i="1"/>
  <c r="T358" i="1" s="1"/>
  <c r="Q357" i="1"/>
  <c r="T357" i="1" s="1"/>
  <c r="D355" i="1"/>
  <c r="J354" i="1"/>
  <c r="J353" i="1"/>
  <c r="D351" i="1"/>
  <c r="J350" i="1"/>
  <c r="J349" i="1"/>
  <c r="J348" i="1"/>
  <c r="J347" i="1"/>
  <c r="I347" i="1"/>
  <c r="J345" i="1"/>
  <c r="I345" i="1"/>
  <c r="N342" i="1"/>
  <c r="M342" i="1"/>
  <c r="P342" i="1" s="1"/>
  <c r="L342" i="1"/>
  <c r="O342" i="1" s="1"/>
  <c r="N341" i="1"/>
  <c r="M341" i="1"/>
  <c r="P341" i="1" s="1"/>
  <c r="L341" i="1"/>
  <c r="U340" i="1"/>
  <c r="T340" i="1"/>
  <c r="S340" i="1"/>
  <c r="R340" i="1"/>
  <c r="Q340" i="1"/>
  <c r="N339" i="1"/>
  <c r="M339" i="1"/>
  <c r="L339" i="1"/>
  <c r="N338" i="1"/>
  <c r="M338" i="1"/>
  <c r="L338" i="1"/>
  <c r="S337" i="1"/>
  <c r="R337" i="1"/>
  <c r="U337" i="1" s="1"/>
  <c r="Q337" i="1"/>
  <c r="T337" i="1" s="1"/>
  <c r="U336" i="1"/>
  <c r="T336" i="1"/>
  <c r="S336" i="1"/>
  <c r="R336" i="1"/>
  <c r="Q336" i="1"/>
  <c r="T335" i="1"/>
  <c r="S335" i="1"/>
  <c r="S334" i="1" s="1"/>
  <c r="R335" i="1"/>
  <c r="U335" i="1" s="1"/>
  <c r="Q335" i="1"/>
  <c r="R334" i="1"/>
  <c r="U334" i="1" s="1"/>
  <c r="Q334" i="1"/>
  <c r="T334" i="1" s="1"/>
  <c r="J331" i="1"/>
  <c r="J320" i="1" s="1"/>
  <c r="I331" i="1"/>
  <c r="I320" i="1" s="1"/>
  <c r="N329" i="1"/>
  <c r="M329" i="1"/>
  <c r="L329" i="1"/>
  <c r="O329" i="1" s="1"/>
  <c r="N328" i="1"/>
  <c r="M328" i="1"/>
  <c r="P328" i="1" s="1"/>
  <c r="L328" i="1"/>
  <c r="O328" i="1" s="1"/>
  <c r="T327" i="1"/>
  <c r="S327" i="1"/>
  <c r="R327" i="1"/>
  <c r="U327" i="1" s="1"/>
  <c r="Q327" i="1"/>
  <c r="N326" i="1"/>
  <c r="M326" i="1"/>
  <c r="L326" i="1"/>
  <c r="N325" i="1"/>
  <c r="M325" i="1"/>
  <c r="L325" i="1"/>
  <c r="U324" i="1"/>
  <c r="T324" i="1"/>
  <c r="S324" i="1"/>
  <c r="R324" i="1"/>
  <c r="Q324" i="1"/>
  <c r="T323" i="1"/>
  <c r="S323" i="1"/>
  <c r="R323" i="1"/>
  <c r="U323" i="1" s="1"/>
  <c r="Q323" i="1"/>
  <c r="S322" i="1"/>
  <c r="S321" i="1" s="1"/>
  <c r="R322" i="1"/>
  <c r="U322" i="1" s="1"/>
  <c r="Q322" i="1"/>
  <c r="Q321" i="1" s="1"/>
  <c r="T321" i="1" s="1"/>
  <c r="J315" i="1"/>
  <c r="J303" i="1" s="1"/>
  <c r="I315" i="1"/>
  <c r="I303" i="1" s="1"/>
  <c r="S312" i="1"/>
  <c r="S310" i="1" s="1"/>
  <c r="R312" i="1"/>
  <c r="U312" i="1" s="1"/>
  <c r="Q312" i="1"/>
  <c r="T312" i="1" s="1"/>
  <c r="N312" i="1"/>
  <c r="M312" i="1"/>
  <c r="P312" i="1" s="1"/>
  <c r="L312" i="1"/>
  <c r="O312" i="1" s="1"/>
  <c r="U311" i="1"/>
  <c r="T311" i="1"/>
  <c r="N311" i="1"/>
  <c r="M311" i="1"/>
  <c r="P311" i="1" s="1"/>
  <c r="L311" i="1"/>
  <c r="S309" i="1"/>
  <c r="R309" i="1"/>
  <c r="U309" i="1" s="1"/>
  <c r="Q309" i="1"/>
  <c r="N309" i="1"/>
  <c r="M309" i="1"/>
  <c r="L309" i="1"/>
  <c r="S308" i="1"/>
  <c r="S305" i="1" s="1"/>
  <c r="R308" i="1"/>
  <c r="Q308" i="1"/>
  <c r="Q305" i="1" s="1"/>
  <c r="N308" i="1"/>
  <c r="M308" i="1"/>
  <c r="M307" i="1" s="1"/>
  <c r="L308" i="1"/>
  <c r="J297" i="1"/>
  <c r="I297" i="1"/>
  <c r="J296" i="1"/>
  <c r="I296" i="1"/>
  <c r="J294" i="1"/>
  <c r="J281" i="1" s="1"/>
  <c r="I294" i="1"/>
  <c r="I281" i="1" s="1"/>
  <c r="J293" i="1"/>
  <c r="J282" i="1" s="1"/>
  <c r="I293" i="1"/>
  <c r="N291" i="1"/>
  <c r="M291" i="1"/>
  <c r="P291" i="1" s="1"/>
  <c r="L291" i="1"/>
  <c r="O291" i="1" s="1"/>
  <c r="N290" i="1"/>
  <c r="M290" i="1"/>
  <c r="L290" i="1"/>
  <c r="S289" i="1"/>
  <c r="R289" i="1"/>
  <c r="U289" i="1" s="1"/>
  <c r="Q289" i="1"/>
  <c r="T289" i="1" s="1"/>
  <c r="N288" i="1"/>
  <c r="M288" i="1"/>
  <c r="L288" i="1"/>
  <c r="N287" i="1"/>
  <c r="M287" i="1"/>
  <c r="L287" i="1"/>
  <c r="T286" i="1"/>
  <c r="S286" i="1"/>
  <c r="R286" i="1"/>
  <c r="U286" i="1" s="1"/>
  <c r="Q286" i="1"/>
  <c r="S285" i="1"/>
  <c r="R285" i="1"/>
  <c r="R283" i="1" s="1"/>
  <c r="U283" i="1" s="1"/>
  <c r="Q285" i="1"/>
  <c r="T285" i="1" s="1"/>
  <c r="U284" i="1"/>
  <c r="T284" i="1"/>
  <c r="S284" i="1"/>
  <c r="R284" i="1"/>
  <c r="Q284" i="1"/>
  <c r="Q283" i="1" s="1"/>
  <c r="T283" i="1" s="1"/>
  <c r="S283" i="1"/>
  <c r="J277" i="1"/>
  <c r="I277" i="1"/>
  <c r="S275" i="1"/>
  <c r="S273" i="1" s="1"/>
  <c r="R275" i="1"/>
  <c r="R273" i="1" s="1"/>
  <c r="U273" i="1" s="1"/>
  <c r="Q275" i="1"/>
  <c r="T275" i="1" s="1"/>
  <c r="N275" i="1"/>
  <c r="M275" i="1"/>
  <c r="P275" i="1" s="1"/>
  <c r="L275" i="1"/>
  <c r="O275" i="1" s="1"/>
  <c r="U274" i="1"/>
  <c r="T274" i="1"/>
  <c r="N274" i="1"/>
  <c r="M274" i="1"/>
  <c r="L274" i="1"/>
  <c r="S272" i="1"/>
  <c r="R272" i="1"/>
  <c r="Q272" i="1"/>
  <c r="N272" i="1"/>
  <c r="M272" i="1"/>
  <c r="P272" i="1" s="1"/>
  <c r="L272" i="1"/>
  <c r="S271" i="1"/>
  <c r="S268" i="1" s="1"/>
  <c r="R271" i="1"/>
  <c r="R268" i="1" s="1"/>
  <c r="U268" i="1" s="1"/>
  <c r="Q271" i="1"/>
  <c r="T271" i="1" s="1"/>
  <c r="N271" i="1"/>
  <c r="M271" i="1"/>
  <c r="L271" i="1"/>
  <c r="J266" i="1"/>
  <c r="I266" i="1"/>
  <c r="K242" i="1"/>
  <c r="J242" i="1"/>
  <c r="K241" i="1"/>
  <c r="J241" i="1"/>
  <c r="J239" i="1"/>
  <c r="J232" i="1" s="1"/>
  <c r="I239" i="1"/>
  <c r="S237" i="1"/>
  <c r="R237" i="1"/>
  <c r="Q237" i="1"/>
  <c r="N237" i="1"/>
  <c r="M237" i="1"/>
  <c r="L237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S233" i="1" s="1"/>
  <c r="R234" i="1"/>
  <c r="R233" i="1" s="1"/>
  <c r="Q234" i="1"/>
  <c r="Q233" i="1" s="1"/>
  <c r="T233" i="1" s="1"/>
  <c r="N234" i="1"/>
  <c r="N233" i="1" s="1"/>
  <c r="M234" i="1"/>
  <c r="L234" i="1"/>
  <c r="J231" i="1"/>
  <c r="I231" i="1"/>
  <c r="K231" i="1" s="1"/>
  <c r="J230" i="1"/>
  <c r="J222" i="1" s="1"/>
  <c r="I230" i="1"/>
  <c r="I222" i="1" s="1"/>
  <c r="J229" i="1"/>
  <c r="I229" i="1"/>
  <c r="S225" i="1"/>
  <c r="R225" i="1"/>
  <c r="Q225" i="1"/>
  <c r="N225" i="1"/>
  <c r="M225" i="1"/>
  <c r="L225" i="1"/>
  <c r="S224" i="1"/>
  <c r="S223" i="1" s="1"/>
  <c r="R224" i="1"/>
  <c r="R223" i="1" s="1"/>
  <c r="Q224" i="1"/>
  <c r="Q223" i="1" s="1"/>
  <c r="T223" i="1" s="1"/>
  <c r="N224" i="1"/>
  <c r="N223" i="1" s="1"/>
  <c r="M224" i="1"/>
  <c r="M223" i="1" s="1"/>
  <c r="L224" i="1"/>
  <c r="J221" i="1"/>
  <c r="J214" i="1" s="1"/>
  <c r="I221" i="1"/>
  <c r="I214" i="1" s="1"/>
  <c r="J220" i="1"/>
  <c r="I220" i="1"/>
  <c r="S218" i="1"/>
  <c r="R218" i="1"/>
  <c r="Q218" i="1"/>
  <c r="N218" i="1"/>
  <c r="M218" i="1"/>
  <c r="L218" i="1"/>
  <c r="S217" i="1"/>
  <c r="R217" i="1"/>
  <c r="Q217" i="1"/>
  <c r="N217" i="1"/>
  <c r="M217" i="1"/>
  <c r="L217" i="1"/>
  <c r="S216" i="1"/>
  <c r="R216" i="1"/>
  <c r="Q216" i="1"/>
  <c r="Q215" i="1" s="1"/>
  <c r="T215" i="1" s="1"/>
  <c r="N216" i="1"/>
  <c r="N215" i="1" s="1"/>
  <c r="M216" i="1"/>
  <c r="M215" i="1" s="1"/>
  <c r="L216" i="1"/>
  <c r="L215" i="1" s="1"/>
  <c r="K213" i="1"/>
  <c r="J213" i="1"/>
  <c r="K212" i="1"/>
  <c r="J212" i="1"/>
  <c r="J210" i="1"/>
  <c r="J203" i="1" s="1"/>
  <c r="I210" i="1"/>
  <c r="S208" i="1"/>
  <c r="R208" i="1"/>
  <c r="Q208" i="1"/>
  <c r="N208" i="1"/>
  <c r="M208" i="1"/>
  <c r="L208" i="1"/>
  <c r="S207" i="1"/>
  <c r="R207" i="1"/>
  <c r="Q207" i="1"/>
  <c r="N207" i="1"/>
  <c r="M207" i="1"/>
  <c r="L207" i="1"/>
  <c r="S205" i="1"/>
  <c r="S204" i="1" s="1"/>
  <c r="R205" i="1"/>
  <c r="R204" i="1" s="1"/>
  <c r="Q205" i="1"/>
  <c r="N205" i="1"/>
  <c r="N204" i="1" s="1"/>
  <c r="M205" i="1"/>
  <c r="M204" i="1" s="1"/>
  <c r="L205" i="1"/>
  <c r="L204" i="1" s="1"/>
  <c r="J202" i="1"/>
  <c r="J201" i="1"/>
  <c r="J199" i="1"/>
  <c r="J196" i="1" s="1"/>
  <c r="I199" i="1"/>
  <c r="S197" i="1"/>
  <c r="R197" i="1"/>
  <c r="Q197" i="1"/>
  <c r="T197" i="1" s="1"/>
  <c r="N197" i="1"/>
  <c r="M197" i="1"/>
  <c r="L197" i="1"/>
  <c r="S195" i="1"/>
  <c r="R195" i="1"/>
  <c r="Q195" i="1"/>
  <c r="Q193" i="1" s="1"/>
  <c r="T193" i="1" s="1"/>
  <c r="N195" i="1"/>
  <c r="M195" i="1"/>
  <c r="L195" i="1"/>
  <c r="O195" i="1" s="1"/>
  <c r="U194" i="1"/>
  <c r="T194" i="1"/>
  <c r="N194" i="1"/>
  <c r="M194" i="1"/>
  <c r="P194" i="1" s="1"/>
  <c r="L194" i="1"/>
  <c r="S192" i="1"/>
  <c r="R192" i="1"/>
  <c r="U192" i="1" s="1"/>
  <c r="Q192" i="1"/>
  <c r="N192" i="1"/>
  <c r="M192" i="1"/>
  <c r="L192" i="1"/>
  <c r="S191" i="1"/>
  <c r="S188" i="1" s="1"/>
  <c r="R191" i="1"/>
  <c r="U191" i="1" s="1"/>
  <c r="Q191" i="1"/>
  <c r="N191" i="1"/>
  <c r="N190" i="1" s="1"/>
  <c r="M191" i="1"/>
  <c r="L191" i="1"/>
  <c r="K185" i="1"/>
  <c r="J184" i="1"/>
  <c r="J173" i="1" s="1"/>
  <c r="I184" i="1"/>
  <c r="I173" i="1" s="1"/>
  <c r="S182" i="1"/>
  <c r="R182" i="1"/>
  <c r="R180" i="1" s="1"/>
  <c r="U180" i="1" s="1"/>
  <c r="Q182" i="1"/>
  <c r="T182" i="1" s="1"/>
  <c r="N182" i="1"/>
  <c r="M182" i="1"/>
  <c r="P182" i="1" s="1"/>
  <c r="L182" i="1"/>
  <c r="U181" i="1"/>
  <c r="T181" i="1"/>
  <c r="N181" i="1"/>
  <c r="M181" i="1"/>
  <c r="P181" i="1" s="1"/>
  <c r="L181" i="1"/>
  <c r="O181" i="1" s="1"/>
  <c r="S179" i="1"/>
  <c r="R179" i="1"/>
  <c r="U179" i="1" s="1"/>
  <c r="Q179" i="1"/>
  <c r="T179" i="1" s="1"/>
  <c r="N179" i="1"/>
  <c r="M179" i="1"/>
  <c r="L179" i="1"/>
  <c r="S178" i="1"/>
  <c r="S175" i="1" s="1"/>
  <c r="R178" i="1"/>
  <c r="U178" i="1" s="1"/>
  <c r="Q178" i="1"/>
  <c r="N178" i="1"/>
  <c r="M178" i="1"/>
  <c r="L178" i="1"/>
  <c r="J168" i="1"/>
  <c r="I168" i="1"/>
  <c r="I169" i="1" s="1"/>
  <c r="I170" i="1" s="1"/>
  <c r="K170" i="1" s="1"/>
  <c r="S166" i="1"/>
  <c r="S164" i="1" s="1"/>
  <c r="R166" i="1"/>
  <c r="U166" i="1" s="1"/>
  <c r="Q166" i="1"/>
  <c r="N166" i="1"/>
  <c r="M166" i="1"/>
  <c r="L166" i="1"/>
  <c r="O166" i="1" s="1"/>
  <c r="U165" i="1"/>
  <c r="T165" i="1"/>
  <c r="N165" i="1"/>
  <c r="M165" i="1"/>
  <c r="L165" i="1"/>
  <c r="O165" i="1" s="1"/>
  <c r="S163" i="1"/>
  <c r="R163" i="1"/>
  <c r="U163" i="1" s="1"/>
  <c r="Q163" i="1"/>
  <c r="T163" i="1" s="1"/>
  <c r="N163" i="1"/>
  <c r="M163" i="1"/>
  <c r="P163" i="1" s="1"/>
  <c r="L163" i="1"/>
  <c r="S162" i="1"/>
  <c r="S159" i="1" s="1"/>
  <c r="R162" i="1"/>
  <c r="Q162" i="1"/>
  <c r="T162" i="1" s="1"/>
  <c r="N162" i="1"/>
  <c r="M162" i="1"/>
  <c r="L162" i="1"/>
  <c r="J157" i="1"/>
  <c r="J155" i="1"/>
  <c r="J137" i="1" s="1"/>
  <c r="I155" i="1"/>
  <c r="J154" i="1"/>
  <c r="I154" i="1"/>
  <c r="I139" i="1" s="1"/>
  <c r="J153" i="1"/>
  <c r="J138" i="1" s="1"/>
  <c r="I153" i="1"/>
  <c r="J152" i="1"/>
  <c r="I152" i="1"/>
  <c r="J151" i="1"/>
  <c r="I151" i="1"/>
  <c r="J150" i="1"/>
  <c r="S148" i="1"/>
  <c r="S146" i="1" s="1"/>
  <c r="R148" i="1"/>
  <c r="R146" i="1" s="1"/>
  <c r="U146" i="1" s="1"/>
  <c r="Q148" i="1"/>
  <c r="Q146" i="1" s="1"/>
  <c r="T146" i="1" s="1"/>
  <c r="N148" i="1"/>
  <c r="M148" i="1"/>
  <c r="P148" i="1" s="1"/>
  <c r="L148" i="1"/>
  <c r="O148" i="1" s="1"/>
  <c r="U147" i="1"/>
  <c r="T147" i="1"/>
  <c r="N147" i="1"/>
  <c r="M147" i="1"/>
  <c r="L147" i="1"/>
  <c r="O147" i="1" s="1"/>
  <c r="S145" i="1"/>
  <c r="R145" i="1"/>
  <c r="U145" i="1" s="1"/>
  <c r="Q145" i="1"/>
  <c r="T145" i="1" s="1"/>
  <c r="N145" i="1"/>
  <c r="M145" i="1"/>
  <c r="L145" i="1"/>
  <c r="S144" i="1"/>
  <c r="R144" i="1"/>
  <c r="U144" i="1" s="1"/>
  <c r="Q144" i="1"/>
  <c r="T144" i="1" s="1"/>
  <c r="N144" i="1"/>
  <c r="M144" i="1"/>
  <c r="L144" i="1"/>
  <c r="K132" i="1"/>
  <c r="J131" i="1"/>
  <c r="I131" i="1"/>
  <c r="K131" i="1" s="1"/>
  <c r="J130" i="1"/>
  <c r="I130" i="1"/>
  <c r="J129" i="1"/>
  <c r="I129" i="1"/>
  <c r="K129" i="1" s="1"/>
  <c r="J128" i="1"/>
  <c r="J117" i="1" s="1"/>
  <c r="I128" i="1"/>
  <c r="S126" i="1"/>
  <c r="R126" i="1"/>
  <c r="U126" i="1" s="1"/>
  <c r="Q126" i="1"/>
  <c r="Q124" i="1" s="1"/>
  <c r="T124" i="1" s="1"/>
  <c r="N126" i="1"/>
  <c r="M126" i="1"/>
  <c r="P126" i="1" s="1"/>
  <c r="L126" i="1"/>
  <c r="O126" i="1" s="1"/>
  <c r="U125" i="1"/>
  <c r="T125" i="1"/>
  <c r="N125" i="1"/>
  <c r="M125" i="1"/>
  <c r="P125" i="1" s="1"/>
  <c r="L125" i="1"/>
  <c r="S123" i="1"/>
  <c r="R123" i="1"/>
  <c r="U123" i="1" s="1"/>
  <c r="Q123" i="1"/>
  <c r="N123" i="1"/>
  <c r="M123" i="1"/>
  <c r="P123" i="1" s="1"/>
  <c r="L123" i="1"/>
  <c r="S122" i="1"/>
  <c r="R122" i="1"/>
  <c r="U122" i="1" s="1"/>
  <c r="Q122" i="1"/>
  <c r="N122" i="1"/>
  <c r="M122" i="1"/>
  <c r="P122" i="1" s="1"/>
  <c r="L122" i="1"/>
  <c r="O122" i="1" s="1"/>
  <c r="J115" i="1"/>
  <c r="I115" i="1"/>
  <c r="J110" i="1"/>
  <c r="I110" i="1"/>
  <c r="I94" i="1" s="1"/>
  <c r="J109" i="1"/>
  <c r="J93" i="1" s="1"/>
  <c r="I109" i="1"/>
  <c r="I93" i="1" s="1"/>
  <c r="S103" i="1"/>
  <c r="S101" i="1" s="1"/>
  <c r="R103" i="1"/>
  <c r="Q103" i="1"/>
  <c r="T103" i="1" s="1"/>
  <c r="N103" i="1"/>
  <c r="M103" i="1"/>
  <c r="P103" i="1" s="1"/>
  <c r="L103" i="1"/>
  <c r="U102" i="1"/>
  <c r="T102" i="1"/>
  <c r="N102" i="1"/>
  <c r="M102" i="1"/>
  <c r="L102" i="1"/>
  <c r="S100" i="1"/>
  <c r="R100" i="1"/>
  <c r="U100" i="1" s="1"/>
  <c r="Q100" i="1"/>
  <c r="N100" i="1"/>
  <c r="M100" i="1"/>
  <c r="L100" i="1"/>
  <c r="S99" i="1"/>
  <c r="R99" i="1"/>
  <c r="U99" i="1" s="1"/>
  <c r="Q99" i="1"/>
  <c r="Q96" i="1" s="1"/>
  <c r="N99" i="1"/>
  <c r="M99" i="1"/>
  <c r="M96" i="1" s="1"/>
  <c r="L99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S81" i="1"/>
  <c r="R81" i="1"/>
  <c r="Q81" i="1"/>
  <c r="T81" i="1" s="1"/>
  <c r="N81" i="1"/>
  <c r="M81" i="1"/>
  <c r="P81" i="1" s="1"/>
  <c r="L81" i="1"/>
  <c r="U80" i="1"/>
  <c r="T80" i="1"/>
  <c r="N80" i="1"/>
  <c r="M80" i="1"/>
  <c r="L80" i="1"/>
  <c r="O80" i="1" s="1"/>
  <c r="S78" i="1"/>
  <c r="R78" i="1"/>
  <c r="U78" i="1" s="1"/>
  <c r="Q78" i="1"/>
  <c r="N78" i="1"/>
  <c r="M78" i="1"/>
  <c r="L78" i="1"/>
  <c r="S77" i="1"/>
  <c r="R77" i="1"/>
  <c r="R74" i="1" s="1"/>
  <c r="U74" i="1" s="1"/>
  <c r="Q77" i="1"/>
  <c r="Q74" i="1" s="1"/>
  <c r="N77" i="1"/>
  <c r="M77" i="1"/>
  <c r="L77" i="1"/>
  <c r="S68" i="1"/>
  <c r="R68" i="1"/>
  <c r="U68" i="1" s="1"/>
  <c r="Q68" i="1"/>
  <c r="T68" i="1" s="1"/>
  <c r="N68" i="1"/>
  <c r="M68" i="1"/>
  <c r="P68" i="1" s="1"/>
  <c r="L68" i="1"/>
  <c r="O68" i="1" s="1"/>
  <c r="S67" i="1"/>
  <c r="R67" i="1"/>
  <c r="Q67" i="1"/>
  <c r="T67" i="1" s="1"/>
  <c r="N67" i="1"/>
  <c r="M67" i="1"/>
  <c r="L67" i="1"/>
  <c r="O67" i="1" s="1"/>
  <c r="S65" i="1"/>
  <c r="R65" i="1"/>
  <c r="Q65" i="1"/>
  <c r="T65" i="1" s="1"/>
  <c r="N65" i="1"/>
  <c r="M65" i="1"/>
  <c r="M62" i="1" s="1"/>
  <c r="L65" i="1"/>
  <c r="S64" i="1"/>
  <c r="R64" i="1"/>
  <c r="U64" i="1" s="1"/>
  <c r="Q64" i="1"/>
  <c r="T64" i="1" s="1"/>
  <c r="N64" i="1"/>
  <c r="M64" i="1"/>
  <c r="L64" i="1"/>
  <c r="U56" i="1"/>
  <c r="T56" i="1"/>
  <c r="N56" i="1"/>
  <c r="M56" i="1"/>
  <c r="M30" i="1" s="1"/>
  <c r="L56" i="1"/>
  <c r="U55" i="1"/>
  <c r="T55" i="1"/>
  <c r="N55" i="1"/>
  <c r="N29" i="1" s="1"/>
  <c r="M55" i="1"/>
  <c r="L55" i="1"/>
  <c r="U54" i="1"/>
  <c r="S54" i="1"/>
  <c r="R54" i="1"/>
  <c r="Q54" i="1"/>
  <c r="T54" i="1" s="1"/>
  <c r="S53" i="1"/>
  <c r="R53" i="1"/>
  <c r="R51" i="1" s="1"/>
  <c r="U51" i="1" s="1"/>
  <c r="Q53" i="1"/>
  <c r="T53" i="1" s="1"/>
  <c r="N53" i="1"/>
  <c r="N51" i="1" s="1"/>
  <c r="M53" i="1"/>
  <c r="L53" i="1"/>
  <c r="L51" i="1" s="1"/>
  <c r="O51" i="1" s="1"/>
  <c r="U52" i="1"/>
  <c r="T52" i="1"/>
  <c r="P52" i="1"/>
  <c r="O52" i="1"/>
  <c r="S50" i="1"/>
  <c r="S48" i="1" s="1"/>
  <c r="R50" i="1"/>
  <c r="Q50" i="1"/>
  <c r="T50" i="1" s="1"/>
  <c r="N50" i="1"/>
  <c r="M50" i="1"/>
  <c r="L50" i="1"/>
  <c r="U49" i="1"/>
  <c r="T49" i="1"/>
  <c r="N49" i="1"/>
  <c r="M49" i="1"/>
  <c r="L49" i="1"/>
  <c r="T46" i="1"/>
  <c r="S46" i="1"/>
  <c r="R46" i="1"/>
  <c r="U46" i="1" s="1"/>
  <c r="Q46" i="1"/>
  <c r="L76" i="1" l="1"/>
  <c r="L718" i="1"/>
  <c r="O718" i="1" s="1"/>
  <c r="M233" i="1"/>
  <c r="L233" i="1"/>
  <c r="O233" i="1" s="1"/>
  <c r="L223" i="1"/>
  <c r="M188" i="1"/>
  <c r="Q177" i="1"/>
  <c r="T177" i="1" s="1"/>
  <c r="Q180" i="1"/>
  <c r="T180" i="1" s="1"/>
  <c r="N175" i="1"/>
  <c r="S161" i="1"/>
  <c r="L160" i="1"/>
  <c r="S270" i="1"/>
  <c r="I157" i="1"/>
  <c r="K157" i="1" s="1"/>
  <c r="R188" i="1"/>
  <c r="U188" i="1" s="1"/>
  <c r="L323" i="1"/>
  <c r="M75" i="1"/>
  <c r="Q310" i="1"/>
  <c r="T310" i="1" s="1"/>
  <c r="Q269" i="1"/>
  <c r="M399" i="1"/>
  <c r="P399" i="1" s="1"/>
  <c r="M270" i="1"/>
  <c r="N497" i="1"/>
  <c r="R603" i="1"/>
  <c r="U603" i="1" s="1"/>
  <c r="N396" i="1"/>
  <c r="R496" i="1"/>
  <c r="U496" i="1" s="1"/>
  <c r="S496" i="1"/>
  <c r="Q79" i="1"/>
  <c r="T79" i="1" s="1"/>
  <c r="Q26" i="1"/>
  <c r="T26" i="1" s="1"/>
  <c r="N74" i="1"/>
  <c r="R96" i="1"/>
  <c r="U96" i="1" s="1"/>
  <c r="M335" i="1"/>
  <c r="N340" i="1"/>
  <c r="K369" i="1"/>
  <c r="M537" i="1"/>
  <c r="R730" i="1"/>
  <c r="U730" i="1" s="1"/>
  <c r="M159" i="1"/>
  <c r="R47" i="1"/>
  <c r="U47" i="1" s="1"/>
  <c r="R307" i="1"/>
  <c r="U307" i="1" s="1"/>
  <c r="K168" i="1"/>
  <c r="M97" i="1"/>
  <c r="M95" i="1" s="1"/>
  <c r="N721" i="1"/>
  <c r="M762" i="1"/>
  <c r="P762" i="1" s="1"/>
  <c r="J476" i="1"/>
  <c r="J676" i="1"/>
  <c r="K676" i="1" s="1"/>
  <c r="S76" i="1"/>
  <c r="L285" i="1"/>
  <c r="S602" i="1"/>
  <c r="S600" i="1" s="1"/>
  <c r="J637" i="1"/>
  <c r="J636" i="1" s="1"/>
  <c r="K636" i="1" s="1"/>
  <c r="N164" i="1"/>
  <c r="R177" i="1"/>
  <c r="U177" i="1" s="1"/>
  <c r="K370" i="1"/>
  <c r="S395" i="1"/>
  <c r="S393" i="1" s="1"/>
  <c r="N645" i="1"/>
  <c r="N649" i="1"/>
  <c r="L763" i="1"/>
  <c r="O763" i="1" s="1"/>
  <c r="S121" i="1"/>
  <c r="N516" i="1"/>
  <c r="K110" i="1"/>
  <c r="N121" i="1"/>
  <c r="M289" i="1"/>
  <c r="P289" i="1" s="1"/>
  <c r="N520" i="1"/>
  <c r="O55" i="1"/>
  <c r="R382" i="1"/>
  <c r="U382" i="1" s="1"/>
  <c r="N395" i="1"/>
  <c r="N399" i="1"/>
  <c r="O522" i="1"/>
  <c r="N537" i="1"/>
  <c r="K674" i="1"/>
  <c r="S694" i="1"/>
  <c r="Q190" i="1"/>
  <c r="K86" i="1"/>
  <c r="K89" i="1"/>
  <c r="K115" i="1"/>
  <c r="S416" i="1"/>
  <c r="N500" i="1"/>
  <c r="N602" i="1"/>
  <c r="N619" i="1"/>
  <c r="N623" i="1"/>
  <c r="N98" i="1"/>
  <c r="N731" i="1"/>
  <c r="N735" i="1"/>
  <c r="M177" i="1"/>
  <c r="Q97" i="1"/>
  <c r="Q95" i="1" s="1"/>
  <c r="O191" i="1"/>
  <c r="M562" i="1"/>
  <c r="P562" i="1" s="1"/>
  <c r="L579" i="1"/>
  <c r="O579" i="1" s="1"/>
  <c r="M601" i="1"/>
  <c r="P601" i="1" s="1"/>
  <c r="Q693" i="1"/>
  <c r="Q691" i="1" s="1"/>
  <c r="N495" i="1"/>
  <c r="R26" i="1"/>
  <c r="U26" i="1" s="1"/>
  <c r="K85" i="1"/>
  <c r="L337" i="1"/>
  <c r="J461" i="1"/>
  <c r="J469" i="1"/>
  <c r="I375" i="1"/>
  <c r="I84" i="1"/>
  <c r="I72" i="1" s="1"/>
  <c r="Q121" i="1"/>
  <c r="O215" i="1"/>
  <c r="N327" i="1"/>
  <c r="P362" i="1"/>
  <c r="M420" i="1"/>
  <c r="P420" i="1" s="1"/>
  <c r="L516" i="1"/>
  <c r="N541" i="1"/>
  <c r="Q697" i="1"/>
  <c r="T697" i="1" s="1"/>
  <c r="J702" i="1"/>
  <c r="U719" i="1"/>
  <c r="Q204" i="1"/>
  <c r="T204" i="1" s="1"/>
  <c r="Q497" i="1"/>
  <c r="N732" i="1"/>
  <c r="O100" i="1"/>
  <c r="Q101" i="1"/>
  <c r="T101" i="1" s="1"/>
  <c r="S379" i="1"/>
  <c r="N394" i="1"/>
  <c r="Q395" i="1"/>
  <c r="T395" i="1" s="1"/>
  <c r="J426" i="1"/>
  <c r="M557" i="1"/>
  <c r="P557" i="1" s="1"/>
  <c r="R692" i="1"/>
  <c r="U692" i="1" s="1"/>
  <c r="T699" i="1"/>
  <c r="K708" i="1"/>
  <c r="O204" i="1"/>
  <c r="N336" i="1"/>
  <c r="J460" i="1"/>
  <c r="J683" i="1"/>
  <c r="K683" i="1" s="1"/>
  <c r="S692" i="1"/>
  <c r="T692" i="1" s="1"/>
  <c r="K701" i="1"/>
  <c r="L61" i="1"/>
  <c r="T78" i="1"/>
  <c r="M175" i="1"/>
  <c r="K277" i="1"/>
  <c r="S415" i="1"/>
  <c r="M649" i="1"/>
  <c r="P649" i="1" s="1"/>
  <c r="K753" i="1"/>
  <c r="S761" i="1"/>
  <c r="S74" i="1"/>
  <c r="T74" i="1" s="1"/>
  <c r="R762" i="1"/>
  <c r="U762" i="1" s="1"/>
  <c r="L48" i="1"/>
  <c r="K87" i="1"/>
  <c r="K229" i="1"/>
  <c r="K303" i="1"/>
  <c r="L416" i="1"/>
  <c r="O416" i="1" s="1"/>
  <c r="K679" i="1"/>
  <c r="Q159" i="1"/>
  <c r="T159" i="1" s="1"/>
  <c r="N415" i="1"/>
  <c r="M146" i="1"/>
  <c r="P146" i="1" s="1"/>
  <c r="K154" i="1"/>
  <c r="R23" i="1"/>
  <c r="U23" i="1" s="1"/>
  <c r="J200" i="1"/>
  <c r="M273" i="1"/>
  <c r="P273" i="1" s="1"/>
  <c r="K297" i="1"/>
  <c r="L310" i="1"/>
  <c r="O310" i="1" s="1"/>
  <c r="N558" i="1"/>
  <c r="M623" i="1"/>
  <c r="P623" i="1" s="1"/>
  <c r="N694" i="1"/>
  <c r="L692" i="1"/>
  <c r="O692" i="1" s="1"/>
  <c r="K745" i="1"/>
  <c r="K750" i="1"/>
  <c r="S497" i="1"/>
  <c r="P56" i="1"/>
  <c r="L101" i="1"/>
  <c r="O101" i="1" s="1"/>
  <c r="M119" i="1"/>
  <c r="P119" i="1" s="1"/>
  <c r="U308" i="1"/>
  <c r="K315" i="1"/>
  <c r="M379" i="1"/>
  <c r="P379" i="1" s="1"/>
  <c r="N517" i="1"/>
  <c r="P651" i="1"/>
  <c r="J655" i="1"/>
  <c r="K682" i="1"/>
  <c r="S762" i="1"/>
  <c r="T762" i="1" s="1"/>
  <c r="R48" i="1"/>
  <c r="U48" i="1" s="1"/>
  <c r="U50" i="1"/>
  <c r="M61" i="1"/>
  <c r="M60" i="1" s="1"/>
  <c r="R141" i="1"/>
  <c r="U141" i="1" s="1"/>
  <c r="N188" i="1"/>
  <c r="U271" i="1"/>
  <c r="M310" i="1"/>
  <c r="P310" i="1" s="1"/>
  <c r="N310" i="1"/>
  <c r="L327" i="1"/>
  <c r="O327" i="1" s="1"/>
  <c r="O380" i="1"/>
  <c r="N562" i="1"/>
  <c r="M579" i="1"/>
  <c r="P579" i="1" s="1"/>
  <c r="K629" i="1"/>
  <c r="M644" i="1"/>
  <c r="P644" i="1" s="1"/>
  <c r="R215" i="1"/>
  <c r="N417" i="1"/>
  <c r="N646" i="1"/>
  <c r="Q62" i="1"/>
  <c r="T62" i="1" s="1"/>
  <c r="Q76" i="1"/>
  <c r="L146" i="1"/>
  <c r="O146" i="1" s="1"/>
  <c r="K221" i="1"/>
  <c r="Q273" i="1"/>
  <c r="T273" i="1" s="1"/>
  <c r="L286" i="1"/>
  <c r="T305" i="1"/>
  <c r="M324" i="1"/>
  <c r="J344" i="1"/>
  <c r="T380" i="1"/>
  <c r="J448" i="1"/>
  <c r="J442" i="1" s="1"/>
  <c r="N496" i="1"/>
  <c r="N494" i="1" s="1"/>
  <c r="L619" i="1"/>
  <c r="O619" i="1" s="1"/>
  <c r="I690" i="1"/>
  <c r="K690" i="1" s="1"/>
  <c r="L761" i="1"/>
  <c r="O761" i="1" s="1"/>
  <c r="N161" i="1"/>
  <c r="M180" i="1"/>
  <c r="P180" i="1" s="1"/>
  <c r="K210" i="1"/>
  <c r="K214" i="1"/>
  <c r="K230" i="1"/>
  <c r="Q268" i="1"/>
  <c r="U275" i="1"/>
  <c r="M286" i="1"/>
  <c r="K296" i="1"/>
  <c r="R305" i="1"/>
  <c r="U305" i="1" s="1"/>
  <c r="P309" i="1"/>
  <c r="R310" i="1"/>
  <c r="U310" i="1" s="1"/>
  <c r="N335" i="1"/>
  <c r="K347" i="1"/>
  <c r="J352" i="1"/>
  <c r="N416" i="1"/>
  <c r="K677" i="1"/>
  <c r="J675" i="1"/>
  <c r="K675" i="1" s="1"/>
  <c r="M694" i="1"/>
  <c r="P694" i="1" s="1"/>
  <c r="M717" i="1"/>
  <c r="P717" i="1" s="1"/>
  <c r="K743" i="1"/>
  <c r="P145" i="1"/>
  <c r="N142" i="1"/>
  <c r="U65" i="1"/>
  <c r="R62" i="1"/>
  <c r="U62" i="1" s="1"/>
  <c r="K293" i="1"/>
  <c r="I282" i="1"/>
  <c r="K282" i="1" s="1"/>
  <c r="P329" i="1"/>
  <c r="M327" i="1"/>
  <c r="P327" i="1" s="1"/>
  <c r="O53" i="1"/>
  <c r="L307" i="1"/>
  <c r="L305" i="1"/>
  <c r="N143" i="1"/>
  <c r="U162" i="1"/>
  <c r="R159" i="1"/>
  <c r="U159" i="1" s="1"/>
  <c r="S215" i="1"/>
  <c r="N46" i="1"/>
  <c r="N48" i="1"/>
  <c r="M24" i="1"/>
  <c r="N285" i="1"/>
  <c r="O288" i="1"/>
  <c r="S75" i="1"/>
  <c r="S79" i="1"/>
  <c r="L46" i="1"/>
  <c r="L29" i="1"/>
  <c r="O29" i="1" s="1"/>
  <c r="O64" i="1"/>
  <c r="N61" i="1"/>
  <c r="S190" i="1"/>
  <c r="N268" i="1"/>
  <c r="N270" i="1"/>
  <c r="O271" i="1"/>
  <c r="L273" i="1"/>
  <c r="O273" i="1" s="1"/>
  <c r="L268" i="1"/>
  <c r="O274" i="1"/>
  <c r="N378" i="1"/>
  <c r="R602" i="1"/>
  <c r="U602" i="1" s="1"/>
  <c r="T734" i="1"/>
  <c r="L766" i="1"/>
  <c r="O766" i="1" s="1"/>
  <c r="N286" i="1"/>
  <c r="Q51" i="1"/>
  <c r="T51" i="1" s="1"/>
  <c r="U53" i="1"/>
  <c r="L74" i="1"/>
  <c r="U77" i="1"/>
  <c r="N97" i="1"/>
  <c r="O145" i="1"/>
  <c r="N146" i="1"/>
  <c r="L175" i="1"/>
  <c r="O311" i="1"/>
  <c r="M323" i="1"/>
  <c r="J333" i="1"/>
  <c r="N359" i="1"/>
  <c r="Q379" i="1"/>
  <c r="S396" i="1"/>
  <c r="M415" i="1"/>
  <c r="P415" i="1" s="1"/>
  <c r="N420" i="1"/>
  <c r="R495" i="1"/>
  <c r="U495" i="1" s="1"/>
  <c r="R619" i="1"/>
  <c r="U619" i="1" s="1"/>
  <c r="J633" i="1"/>
  <c r="J627" i="1" s="1"/>
  <c r="J616" i="1" s="1"/>
  <c r="K616" i="1" s="1"/>
  <c r="U699" i="1"/>
  <c r="K710" i="1"/>
  <c r="N716" i="1"/>
  <c r="Q721" i="1"/>
  <c r="T721" i="1" s="1"/>
  <c r="M735" i="1"/>
  <c r="P735" i="1" s="1"/>
  <c r="R766" i="1"/>
  <c r="U766" i="1" s="1"/>
  <c r="J186" i="1"/>
  <c r="S62" i="1"/>
  <c r="J83" i="1"/>
  <c r="J71" i="1" s="1"/>
  <c r="K88" i="1"/>
  <c r="T122" i="1"/>
  <c r="S142" i="1"/>
  <c r="R175" i="1"/>
  <c r="U175" i="1" s="1"/>
  <c r="O179" i="1"/>
  <c r="M190" i="1"/>
  <c r="P190" i="1" s="1"/>
  <c r="P49" i="1"/>
  <c r="O50" i="1"/>
  <c r="L62" i="1"/>
  <c r="Q66" i="1"/>
  <c r="T66" i="1" s="1"/>
  <c r="R66" i="1"/>
  <c r="U66" i="1" s="1"/>
  <c r="M74" i="1"/>
  <c r="M73" i="1" s="1"/>
  <c r="K91" i="1"/>
  <c r="Q98" i="1"/>
  <c r="N26" i="1"/>
  <c r="N120" i="1"/>
  <c r="N124" i="1"/>
  <c r="M141" i="1"/>
  <c r="M142" i="1"/>
  <c r="K152" i="1"/>
  <c r="Q161" i="1"/>
  <c r="T161" i="1" s="1"/>
  <c r="N160" i="1"/>
  <c r="R164" i="1"/>
  <c r="U164" i="1" s="1"/>
  <c r="M176" i="1"/>
  <c r="L180" i="1"/>
  <c r="O180" i="1" s="1"/>
  <c r="N180" i="1"/>
  <c r="I203" i="1"/>
  <c r="K203" i="1" s="1"/>
  <c r="K266" i="1"/>
  <c r="P271" i="1"/>
  <c r="T272" i="1"/>
  <c r="P288" i="1"/>
  <c r="M305" i="1"/>
  <c r="T308" i="1"/>
  <c r="M322" i="1"/>
  <c r="N323" i="1"/>
  <c r="O323" i="1" s="1"/>
  <c r="M340" i="1"/>
  <c r="P340" i="1" s="1"/>
  <c r="K345" i="1"/>
  <c r="M416" i="1"/>
  <c r="P416" i="1" s="1"/>
  <c r="I424" i="1"/>
  <c r="K424" i="1" s="1"/>
  <c r="L496" i="1"/>
  <c r="O496" i="1" s="1"/>
  <c r="L520" i="1"/>
  <c r="N618" i="1"/>
  <c r="L618" i="1"/>
  <c r="O618" i="1" s="1"/>
  <c r="N644" i="1"/>
  <c r="J662" i="1"/>
  <c r="K662" i="1" s="1"/>
  <c r="N692" i="1"/>
  <c r="Q732" i="1"/>
  <c r="U380" i="1"/>
  <c r="J477" i="1"/>
  <c r="T499" i="1"/>
  <c r="M520" i="1"/>
  <c r="P520" i="1" s="1"/>
  <c r="M515" i="1"/>
  <c r="P515" i="1" s="1"/>
  <c r="M536" i="1"/>
  <c r="P536" i="1" s="1"/>
  <c r="R623" i="1"/>
  <c r="U623" i="1" s="1"/>
  <c r="O698" i="1"/>
  <c r="N717" i="1"/>
  <c r="M761" i="1"/>
  <c r="P761" i="1" s="1"/>
  <c r="N96" i="1"/>
  <c r="P96" i="1" s="1"/>
  <c r="S24" i="1"/>
  <c r="M164" i="1"/>
  <c r="P164" i="1" s="1"/>
  <c r="S176" i="1"/>
  <c r="S174" i="1" s="1"/>
  <c r="M193" i="1"/>
  <c r="P193" i="1" s="1"/>
  <c r="L269" i="1"/>
  <c r="O269" i="1" s="1"/>
  <c r="O309" i="1"/>
  <c r="O339" i="1"/>
  <c r="N379" i="1"/>
  <c r="R416" i="1"/>
  <c r="U416" i="1" s="1"/>
  <c r="J434" i="1"/>
  <c r="L495" i="1"/>
  <c r="O495" i="1" s="1"/>
  <c r="M538" i="1"/>
  <c r="P538" i="1" s="1"/>
  <c r="L645" i="1"/>
  <c r="O645" i="1" s="1"/>
  <c r="K706" i="1"/>
  <c r="N730" i="1"/>
  <c r="Q735" i="1"/>
  <c r="T735" i="1" s="1"/>
  <c r="R761" i="1"/>
  <c r="R763" i="1"/>
  <c r="U763" i="1" s="1"/>
  <c r="N63" i="1"/>
  <c r="N76" i="1"/>
  <c r="O99" i="1"/>
  <c r="N24" i="1"/>
  <c r="O78" i="1"/>
  <c r="K173" i="1"/>
  <c r="K184" i="1"/>
  <c r="P191" i="1"/>
  <c r="P192" i="1"/>
  <c r="M268" i="1"/>
  <c r="N269" i="1"/>
  <c r="K320" i="1"/>
  <c r="P339" i="1"/>
  <c r="O362" i="1"/>
  <c r="J375" i="1"/>
  <c r="Q396" i="1"/>
  <c r="T396" i="1" s="1"/>
  <c r="J485" i="1"/>
  <c r="L537" i="1"/>
  <c r="O537" i="1" s="1"/>
  <c r="L558" i="1"/>
  <c r="O558" i="1" s="1"/>
  <c r="T622" i="1"/>
  <c r="K628" i="1"/>
  <c r="R645" i="1"/>
  <c r="U645" i="1" s="1"/>
  <c r="S718" i="1"/>
  <c r="K741" i="1"/>
  <c r="N557" i="1"/>
  <c r="N559" i="1"/>
  <c r="P622" i="1"/>
  <c r="M619" i="1"/>
  <c r="P619" i="1" s="1"/>
  <c r="M620" i="1"/>
  <c r="P620" i="1" s="1"/>
  <c r="K774" i="1"/>
  <c r="I759" i="1"/>
  <c r="K759" i="1" s="1"/>
  <c r="L23" i="1"/>
  <c r="N62" i="1"/>
  <c r="Q63" i="1"/>
  <c r="T63" i="1" s="1"/>
  <c r="R63" i="1"/>
  <c r="U63" i="1" s="1"/>
  <c r="O65" i="1"/>
  <c r="L66" i="1"/>
  <c r="O66" i="1" s="1"/>
  <c r="N75" i="1"/>
  <c r="N79" i="1"/>
  <c r="I83" i="1"/>
  <c r="S97" i="1"/>
  <c r="P100" i="1"/>
  <c r="O102" i="1"/>
  <c r="Q119" i="1"/>
  <c r="M121" i="1"/>
  <c r="P121" i="1" s="1"/>
  <c r="R124" i="1"/>
  <c r="U124" i="1" s="1"/>
  <c r="K130" i="1"/>
  <c r="R142" i="1"/>
  <c r="R160" i="1"/>
  <c r="U160" i="1" s="1"/>
  <c r="N363" i="1"/>
  <c r="U381" i="1"/>
  <c r="R379" i="1"/>
  <c r="U379" i="1" s="1"/>
  <c r="M516" i="1"/>
  <c r="P516" i="1" s="1"/>
  <c r="M517" i="1"/>
  <c r="P517" i="1" s="1"/>
  <c r="P519" i="1"/>
  <c r="N579" i="1"/>
  <c r="N580" i="1"/>
  <c r="M606" i="1"/>
  <c r="P606" i="1" s="1"/>
  <c r="P607" i="1"/>
  <c r="N697" i="1"/>
  <c r="L731" i="1"/>
  <c r="O731" i="1" s="1"/>
  <c r="O194" i="1"/>
  <c r="L193" i="1"/>
  <c r="O193" i="1" s="1"/>
  <c r="N273" i="1"/>
  <c r="N307" i="1"/>
  <c r="P307" i="1" s="1"/>
  <c r="N305" i="1"/>
  <c r="M363" i="1"/>
  <c r="P363" i="1" s="1"/>
  <c r="P364" i="1"/>
  <c r="P499" i="1"/>
  <c r="M496" i="1"/>
  <c r="P496" i="1" s="1"/>
  <c r="S623" i="1"/>
  <c r="S619" i="1"/>
  <c r="S617" i="1" s="1"/>
  <c r="L721" i="1"/>
  <c r="O721" i="1" s="1"/>
  <c r="O722" i="1"/>
  <c r="O736" i="1"/>
  <c r="L730" i="1"/>
  <c r="O730" i="1" s="1"/>
  <c r="N23" i="1"/>
  <c r="R24" i="1"/>
  <c r="N27" i="1"/>
  <c r="L47" i="1"/>
  <c r="O49" i="1"/>
  <c r="Q61" i="1"/>
  <c r="L63" i="1"/>
  <c r="U67" i="1"/>
  <c r="Q75" i="1"/>
  <c r="O77" i="1"/>
  <c r="P78" i="1"/>
  <c r="K90" i="1"/>
  <c r="J94" i="1"/>
  <c r="K94" i="1" s="1"/>
  <c r="K109" i="1"/>
  <c r="R119" i="1"/>
  <c r="U119" i="1" s="1"/>
  <c r="R120" i="1"/>
  <c r="U120" i="1" s="1"/>
  <c r="K128" i="1"/>
  <c r="Q141" i="1"/>
  <c r="T141" i="1" s="1"/>
  <c r="Q143" i="1"/>
  <c r="T143" i="1" s="1"/>
  <c r="P179" i="1"/>
  <c r="N176" i="1"/>
  <c r="L188" i="1"/>
  <c r="O223" i="1"/>
  <c r="N360" i="1"/>
  <c r="N358" i="1"/>
  <c r="P397" i="1"/>
  <c r="M394" i="1"/>
  <c r="P394" i="1" s="1"/>
  <c r="M396" i="1"/>
  <c r="P396" i="1" s="1"/>
  <c r="K458" i="1"/>
  <c r="I457" i="1"/>
  <c r="K457" i="1" s="1"/>
  <c r="L517" i="1"/>
  <c r="O517" i="1" s="1"/>
  <c r="L515" i="1"/>
  <c r="O515" i="1" s="1"/>
  <c r="O518" i="1"/>
  <c r="L580" i="1"/>
  <c r="O580" i="1" s="1"/>
  <c r="O581" i="1"/>
  <c r="L578" i="1"/>
  <c r="O578" i="1" s="1"/>
  <c r="M618" i="1"/>
  <c r="P624" i="1"/>
  <c r="T764" i="1"/>
  <c r="Q761" i="1"/>
  <c r="O768" i="1"/>
  <c r="L762" i="1"/>
  <c r="O762" i="1" s="1"/>
  <c r="Q23" i="1"/>
  <c r="N47" i="1"/>
  <c r="M48" i="1"/>
  <c r="R61" i="1"/>
  <c r="T77" i="1"/>
  <c r="R98" i="1"/>
  <c r="U98" i="1" s="1"/>
  <c r="S119" i="1"/>
  <c r="T123" i="1"/>
  <c r="O162" i="1"/>
  <c r="L159" i="1"/>
  <c r="L161" i="1"/>
  <c r="Q164" i="1"/>
  <c r="T164" i="1" s="1"/>
  <c r="Q160" i="1"/>
  <c r="T160" i="1" s="1"/>
  <c r="T166" i="1"/>
  <c r="Q175" i="1"/>
  <c r="T178" i="1"/>
  <c r="R193" i="1"/>
  <c r="U193" i="1" s="1"/>
  <c r="U195" i="1"/>
  <c r="O290" i="1"/>
  <c r="L289" i="1"/>
  <c r="O289" i="1" s="1"/>
  <c r="Q307" i="1"/>
  <c r="Q306" i="1"/>
  <c r="Q304" i="1" s="1"/>
  <c r="K366" i="1"/>
  <c r="L379" i="1"/>
  <c r="O379" i="1" s="1"/>
  <c r="O381" i="1"/>
  <c r="L378" i="1"/>
  <c r="O378" i="1" s="1"/>
  <c r="N515" i="1"/>
  <c r="O539" i="1"/>
  <c r="L536" i="1"/>
  <c r="L538" i="1"/>
  <c r="O538" i="1" s="1"/>
  <c r="U608" i="1"/>
  <c r="R606" i="1"/>
  <c r="U606" i="1" s="1"/>
  <c r="K680" i="1"/>
  <c r="M27" i="1"/>
  <c r="R76" i="1"/>
  <c r="U76" i="1" s="1"/>
  <c r="L98" i="1"/>
  <c r="O98" i="1" s="1"/>
  <c r="S98" i="1"/>
  <c r="T100" i="1"/>
  <c r="O308" i="1"/>
  <c r="M358" i="1"/>
  <c r="L562" i="1"/>
  <c r="O562" i="1" s="1"/>
  <c r="O563" i="1"/>
  <c r="S721" i="1"/>
  <c r="S717" i="1"/>
  <c r="M732" i="1"/>
  <c r="P732" i="1" s="1"/>
  <c r="P733" i="1"/>
  <c r="S731" i="1"/>
  <c r="S729" i="1" s="1"/>
  <c r="S735" i="1"/>
  <c r="N766" i="1"/>
  <c r="N761" i="1"/>
  <c r="N760" i="1" s="1"/>
  <c r="K93" i="1"/>
  <c r="N54" i="1"/>
  <c r="P65" i="1"/>
  <c r="N66" i="1"/>
  <c r="J84" i="1"/>
  <c r="L96" i="1"/>
  <c r="N119" i="1"/>
  <c r="M120" i="1"/>
  <c r="P120" i="1" s="1"/>
  <c r="M124" i="1"/>
  <c r="P124" i="1" s="1"/>
  <c r="Q120" i="1"/>
  <c r="S180" i="1"/>
  <c r="O192" i="1"/>
  <c r="L190" i="1"/>
  <c r="O190" i="1" s="1"/>
  <c r="L189" i="1"/>
  <c r="N324" i="1"/>
  <c r="O325" i="1"/>
  <c r="L322" i="1"/>
  <c r="P605" i="1"/>
  <c r="M602" i="1"/>
  <c r="P602" i="1" s="1"/>
  <c r="L602" i="1"/>
  <c r="O602" i="1" s="1"/>
  <c r="O608" i="1"/>
  <c r="P699" i="1"/>
  <c r="M697" i="1"/>
  <c r="P697" i="1" s="1"/>
  <c r="P719" i="1"/>
  <c r="M716" i="1"/>
  <c r="P716" i="1" s="1"/>
  <c r="K151" i="1"/>
  <c r="O163" i="1"/>
  <c r="S189" i="1"/>
  <c r="S187" i="1" s="1"/>
  <c r="K222" i="1"/>
  <c r="P274" i="1"/>
  <c r="O287" i="1"/>
  <c r="N382" i="1"/>
  <c r="L415" i="1"/>
  <c r="O415" i="1" s="1"/>
  <c r="O521" i="1"/>
  <c r="P540" i="1"/>
  <c r="P542" i="1"/>
  <c r="M580" i="1"/>
  <c r="P580" i="1" s="1"/>
  <c r="O582" i="1"/>
  <c r="P604" i="1"/>
  <c r="K654" i="1"/>
  <c r="M692" i="1"/>
  <c r="P692" i="1" s="1"/>
  <c r="N693" i="1"/>
  <c r="I702" i="1"/>
  <c r="Q717" i="1"/>
  <c r="T717" i="1" s="1"/>
  <c r="U737" i="1"/>
  <c r="J727" i="1"/>
  <c r="K727" i="1" s="1"/>
  <c r="S160" i="1"/>
  <c r="S158" i="1" s="1"/>
  <c r="T195" i="1"/>
  <c r="Q270" i="1"/>
  <c r="P287" i="1"/>
  <c r="N284" i="1"/>
  <c r="S306" i="1"/>
  <c r="S304" i="1" s="1"/>
  <c r="O338" i="1"/>
  <c r="M377" i="1"/>
  <c r="P377" i="1" s="1"/>
  <c r="J478" i="1"/>
  <c r="P521" i="1"/>
  <c r="N538" i="1"/>
  <c r="M541" i="1"/>
  <c r="P541" i="1" s="1"/>
  <c r="P582" i="1"/>
  <c r="T608" i="1"/>
  <c r="S646" i="1"/>
  <c r="T695" i="1"/>
  <c r="O719" i="1"/>
  <c r="R731" i="1"/>
  <c r="U731" i="1" s="1"/>
  <c r="T765" i="1"/>
  <c r="M161" i="1"/>
  <c r="L164" i="1"/>
  <c r="O164" i="1" s="1"/>
  <c r="N189" i="1"/>
  <c r="S307" i="1"/>
  <c r="P325" i="1"/>
  <c r="M337" i="1"/>
  <c r="L335" i="1"/>
  <c r="Q382" i="1"/>
  <c r="T382" i="1" s="1"/>
  <c r="U401" i="1"/>
  <c r="U422" i="1"/>
  <c r="J468" i="1"/>
  <c r="S495" i="1"/>
  <c r="K504" i="1"/>
  <c r="L557" i="1"/>
  <c r="O557" i="1" s="1"/>
  <c r="L559" i="1"/>
  <c r="O559" i="1" s="1"/>
  <c r="K704" i="1"/>
  <c r="T719" i="1"/>
  <c r="P736" i="1"/>
  <c r="K756" i="1"/>
  <c r="Q176" i="1"/>
  <c r="T176" i="1" s="1"/>
  <c r="Q188" i="1"/>
  <c r="T188" i="1" s="1"/>
  <c r="T191" i="1"/>
  <c r="T192" i="1"/>
  <c r="S269" i="1"/>
  <c r="S267" i="1" s="1"/>
  <c r="K294" i="1"/>
  <c r="N322" i="1"/>
  <c r="N337" i="1"/>
  <c r="L360" i="1"/>
  <c r="Q377" i="1"/>
  <c r="T377" i="1" s="1"/>
  <c r="P381" i="1"/>
  <c r="P400" i="1"/>
  <c r="P421" i="1"/>
  <c r="J425" i="1"/>
  <c r="J486" i="1"/>
  <c r="M495" i="1"/>
  <c r="P495" i="1" s="1"/>
  <c r="P563" i="1"/>
  <c r="L603" i="1"/>
  <c r="O603" i="1" s="1"/>
  <c r="S603" i="1"/>
  <c r="S620" i="1"/>
  <c r="Q619" i="1"/>
  <c r="Q617" i="1" s="1"/>
  <c r="M645" i="1"/>
  <c r="P645" i="1" s="1"/>
  <c r="U651" i="1"/>
  <c r="L697" i="1"/>
  <c r="O697" i="1" s="1"/>
  <c r="L716" i="1"/>
  <c r="O716" i="1" s="1"/>
  <c r="S716" i="1"/>
  <c r="Q718" i="1"/>
  <c r="R718" i="1"/>
  <c r="U718" i="1" s="1"/>
  <c r="J728" i="1"/>
  <c r="K728" i="1" s="1"/>
  <c r="N763" i="1"/>
  <c r="S766" i="1"/>
  <c r="K758" i="1"/>
  <c r="P165" i="1"/>
  <c r="K281" i="1"/>
  <c r="P308" i="1"/>
  <c r="N306" i="1"/>
  <c r="L336" i="1"/>
  <c r="L358" i="1"/>
  <c r="M359" i="1"/>
  <c r="P361" i="1"/>
  <c r="L363" i="1"/>
  <c r="O363" i="1" s="1"/>
  <c r="T381" i="1"/>
  <c r="K389" i="1"/>
  <c r="J447" i="1"/>
  <c r="J441" i="1" s="1"/>
  <c r="J424" i="1" s="1"/>
  <c r="J413" i="1" s="1"/>
  <c r="M497" i="1"/>
  <c r="P497" i="1" s="1"/>
  <c r="L606" i="1"/>
  <c r="O606" i="1" s="1"/>
  <c r="S693" i="1"/>
  <c r="S732" i="1"/>
  <c r="K747" i="1"/>
  <c r="S26" i="1"/>
  <c r="S66" i="1"/>
  <c r="O81" i="1"/>
  <c r="L75" i="1"/>
  <c r="L27" i="1"/>
  <c r="S27" i="1"/>
  <c r="L54" i="1"/>
  <c r="S23" i="1"/>
  <c r="S63" i="1"/>
  <c r="M26" i="1"/>
  <c r="P67" i="1"/>
  <c r="M66" i="1"/>
  <c r="P66" i="1" s="1"/>
  <c r="P77" i="1"/>
  <c r="M76" i="1"/>
  <c r="P80" i="1"/>
  <c r="M79" i="1"/>
  <c r="P79" i="1" s="1"/>
  <c r="T99" i="1"/>
  <c r="O144" i="1"/>
  <c r="L141" i="1"/>
  <c r="L143" i="1"/>
  <c r="R45" i="1"/>
  <c r="U45" i="1" s="1"/>
  <c r="L30" i="1"/>
  <c r="O30" i="1" s="1"/>
  <c r="O56" i="1"/>
  <c r="P55" i="1"/>
  <c r="M46" i="1"/>
  <c r="M54" i="1"/>
  <c r="M29" i="1"/>
  <c r="P29" i="1" s="1"/>
  <c r="S61" i="1"/>
  <c r="M23" i="1"/>
  <c r="P64" i="1"/>
  <c r="M63" i="1"/>
  <c r="U103" i="1"/>
  <c r="R97" i="1"/>
  <c r="U97" i="1" s="1"/>
  <c r="R101" i="1"/>
  <c r="U101" i="1" s="1"/>
  <c r="O103" i="1"/>
  <c r="L97" i="1"/>
  <c r="O123" i="1"/>
  <c r="L24" i="1"/>
  <c r="S124" i="1"/>
  <c r="S120" i="1"/>
  <c r="P99" i="1"/>
  <c r="M98" i="1"/>
  <c r="P102" i="1"/>
  <c r="M101" i="1"/>
  <c r="P101" i="1" s="1"/>
  <c r="L26" i="1"/>
  <c r="L124" i="1"/>
  <c r="O124" i="1" s="1"/>
  <c r="O125" i="1"/>
  <c r="L119" i="1"/>
  <c r="K155" i="1"/>
  <c r="I137" i="1"/>
  <c r="K137" i="1" s="1"/>
  <c r="U81" i="1"/>
  <c r="R75" i="1"/>
  <c r="U75" i="1" s="1"/>
  <c r="R27" i="1"/>
  <c r="R79" i="1"/>
  <c r="U79" i="1" s="1"/>
  <c r="L120" i="1"/>
  <c r="O120" i="1" s="1"/>
  <c r="L79" i="1"/>
  <c r="O79" i="1" s="1"/>
  <c r="S96" i="1"/>
  <c r="S143" i="1"/>
  <c r="S141" i="1"/>
  <c r="I138" i="1"/>
  <c r="K138" i="1" s="1"/>
  <c r="K153" i="1"/>
  <c r="R270" i="1"/>
  <c r="U270" i="1" s="1"/>
  <c r="U272" i="1"/>
  <c r="R190" i="1"/>
  <c r="U190" i="1" s="1"/>
  <c r="I232" i="1"/>
  <c r="K239" i="1"/>
  <c r="Q24" i="1"/>
  <c r="Q27" i="1"/>
  <c r="T27" i="1" s="1"/>
  <c r="N30" i="1"/>
  <c r="M47" i="1"/>
  <c r="S47" i="1"/>
  <c r="S45" i="1" s="1"/>
  <c r="P50" i="1"/>
  <c r="P53" i="1"/>
  <c r="I117" i="1"/>
  <c r="K117" i="1" s="1"/>
  <c r="T126" i="1"/>
  <c r="J139" i="1"/>
  <c r="K139" i="1" s="1"/>
  <c r="N141" i="1"/>
  <c r="L142" i="1"/>
  <c r="M143" i="1"/>
  <c r="T148" i="1"/>
  <c r="Q142" i="1"/>
  <c r="T142" i="1" s="1"/>
  <c r="R161" i="1"/>
  <c r="U161" i="1" s="1"/>
  <c r="P178" i="1"/>
  <c r="O182" i="1"/>
  <c r="L176" i="1"/>
  <c r="Q189" i="1"/>
  <c r="S193" i="1"/>
  <c r="O197" i="1"/>
  <c r="K220" i="1"/>
  <c r="L270" i="1"/>
  <c r="O272" i="1"/>
  <c r="M51" i="1"/>
  <c r="P51" i="1" s="1"/>
  <c r="S51" i="1"/>
  <c r="P162" i="1"/>
  <c r="N177" i="1"/>
  <c r="R189" i="1"/>
  <c r="I196" i="1"/>
  <c r="K196" i="1" s="1"/>
  <c r="K199" i="1"/>
  <c r="Q48" i="1"/>
  <c r="T48" i="1" s="1"/>
  <c r="N101" i="1"/>
  <c r="R143" i="1"/>
  <c r="U143" i="1" s="1"/>
  <c r="P144" i="1"/>
  <c r="O178" i="1"/>
  <c r="L121" i="1"/>
  <c r="O121" i="1" s="1"/>
  <c r="R121" i="1"/>
  <c r="U121" i="1" s="1"/>
  <c r="U148" i="1"/>
  <c r="N159" i="1"/>
  <c r="P166" i="1"/>
  <c r="M160" i="1"/>
  <c r="P160" i="1" s="1"/>
  <c r="K169" i="1"/>
  <c r="L177" i="1"/>
  <c r="S177" i="1"/>
  <c r="N193" i="1"/>
  <c r="R269" i="1"/>
  <c r="Q47" i="1"/>
  <c r="P147" i="1"/>
  <c r="U182" i="1"/>
  <c r="R176" i="1"/>
  <c r="P195" i="1"/>
  <c r="M189" i="1"/>
  <c r="L284" i="1"/>
  <c r="N289" i="1"/>
  <c r="P290" i="1"/>
  <c r="M306" i="1"/>
  <c r="R321" i="1"/>
  <c r="U321" i="1" s="1"/>
  <c r="T322" i="1"/>
  <c r="L324" i="1"/>
  <c r="O326" i="1"/>
  <c r="K331" i="1"/>
  <c r="P338" i="1"/>
  <c r="L340" i="1"/>
  <c r="O340" i="1" s="1"/>
  <c r="U358" i="1"/>
  <c r="M360" i="1"/>
  <c r="O361" i="1"/>
  <c r="K372" i="1"/>
  <c r="N377" i="1"/>
  <c r="Q378" i="1"/>
  <c r="M382" i="1"/>
  <c r="P382" i="1" s="1"/>
  <c r="P383" i="1"/>
  <c r="K387" i="1"/>
  <c r="U398" i="1"/>
  <c r="R395" i="1"/>
  <c r="O418" i="1"/>
  <c r="L417" i="1"/>
  <c r="O417" i="1" s="1"/>
  <c r="Q420" i="1"/>
  <c r="T420" i="1" s="1"/>
  <c r="T422" i="1"/>
  <c r="Q416" i="1"/>
  <c r="T416" i="1" s="1"/>
  <c r="M284" i="1"/>
  <c r="U285" i="1"/>
  <c r="T309" i="1"/>
  <c r="P326" i="1"/>
  <c r="I333" i="1"/>
  <c r="M336" i="1"/>
  <c r="O341" i="1"/>
  <c r="L359" i="1"/>
  <c r="R378" i="1"/>
  <c r="U378" i="1" s="1"/>
  <c r="L382" i="1"/>
  <c r="O382" i="1" s="1"/>
  <c r="Q399" i="1"/>
  <c r="T399" i="1" s="1"/>
  <c r="T401" i="1"/>
  <c r="M417" i="1"/>
  <c r="P417" i="1" s="1"/>
  <c r="O421" i="1"/>
  <c r="L420" i="1"/>
  <c r="O420" i="1" s="1"/>
  <c r="O398" i="1"/>
  <c r="L395" i="1"/>
  <c r="O395" i="1" s="1"/>
  <c r="O400" i="1"/>
  <c r="L394" i="1"/>
  <c r="L399" i="1"/>
  <c r="O399" i="1" s="1"/>
  <c r="J433" i="1"/>
  <c r="S382" i="1"/>
  <c r="S378" i="1"/>
  <c r="S376" i="1" s="1"/>
  <c r="L396" i="1"/>
  <c r="O396" i="1" s="1"/>
  <c r="P398" i="1"/>
  <c r="M395" i="1"/>
  <c r="P395" i="1" s="1"/>
  <c r="U618" i="1"/>
  <c r="T415" i="1"/>
  <c r="Q417" i="1"/>
  <c r="T417" i="1" s="1"/>
  <c r="T418" i="1"/>
  <c r="M269" i="1"/>
  <c r="M285" i="1"/>
  <c r="L306" i="1"/>
  <c r="R306" i="1"/>
  <c r="P384" i="1"/>
  <c r="M378" i="1"/>
  <c r="U415" i="1"/>
  <c r="U418" i="1"/>
  <c r="R417" i="1"/>
  <c r="U417" i="1" s="1"/>
  <c r="P537" i="1"/>
  <c r="L497" i="1"/>
  <c r="O497" i="1" s="1"/>
  <c r="R497" i="1"/>
  <c r="U497" i="1" s="1"/>
  <c r="T498" i="1"/>
  <c r="L500" i="1"/>
  <c r="O500" i="1" s="1"/>
  <c r="T502" i="1"/>
  <c r="Q514" i="1"/>
  <c r="T514" i="1" s="1"/>
  <c r="Q535" i="1"/>
  <c r="T535" i="1" s="1"/>
  <c r="N536" i="1"/>
  <c r="U536" i="1"/>
  <c r="L541" i="1"/>
  <c r="O541" i="1" s="1"/>
  <c r="M559" i="1"/>
  <c r="P559" i="1" s="1"/>
  <c r="M578" i="1"/>
  <c r="L583" i="1"/>
  <c r="O583" i="1" s="1"/>
  <c r="L601" i="1"/>
  <c r="R601" i="1"/>
  <c r="Q602" i="1"/>
  <c r="T602" i="1" s="1"/>
  <c r="O604" i="1"/>
  <c r="T618" i="1"/>
  <c r="T647" i="1"/>
  <c r="Q646" i="1"/>
  <c r="L694" i="1"/>
  <c r="O694" i="1" s="1"/>
  <c r="R694" i="1"/>
  <c r="U694" i="1" s="1"/>
  <c r="Q496" i="1"/>
  <c r="M500" i="1"/>
  <c r="P500" i="1" s="1"/>
  <c r="P501" i="1"/>
  <c r="U502" i="1"/>
  <c r="O519" i="1"/>
  <c r="O540" i="1"/>
  <c r="U558" i="1"/>
  <c r="P584" i="1"/>
  <c r="M583" i="1"/>
  <c r="P583" i="1" s="1"/>
  <c r="T621" i="1"/>
  <c r="Q620" i="1"/>
  <c r="U647" i="1"/>
  <c r="R646" i="1"/>
  <c r="U646" i="1" s="1"/>
  <c r="K653" i="1"/>
  <c r="R693" i="1"/>
  <c r="U693" i="1" s="1"/>
  <c r="Q694" i="1"/>
  <c r="T696" i="1"/>
  <c r="N583" i="1"/>
  <c r="N578" i="1"/>
  <c r="N600" i="1"/>
  <c r="T604" i="1"/>
  <c r="Q603" i="1"/>
  <c r="U621" i="1"/>
  <c r="R620" i="1"/>
  <c r="U620" i="1" s="1"/>
  <c r="K630" i="1"/>
  <c r="K632" i="1"/>
  <c r="T644" i="1"/>
  <c r="O647" i="1"/>
  <c r="L646" i="1"/>
  <c r="O646" i="1" s="1"/>
  <c r="I493" i="1"/>
  <c r="K493" i="1" s="1"/>
  <c r="N606" i="1"/>
  <c r="O621" i="1"/>
  <c r="L620" i="1"/>
  <c r="O620" i="1" s="1"/>
  <c r="U644" i="1"/>
  <c r="S645" i="1"/>
  <c r="S643" i="1" s="1"/>
  <c r="T648" i="1"/>
  <c r="T651" i="1"/>
  <c r="Q645" i="1"/>
  <c r="Q643" i="1" s="1"/>
  <c r="Q649" i="1"/>
  <c r="T649" i="1" s="1"/>
  <c r="T625" i="1"/>
  <c r="Q623" i="1"/>
  <c r="T623" i="1" s="1"/>
  <c r="K631" i="1"/>
  <c r="L644" i="1"/>
  <c r="M646" i="1"/>
  <c r="P646" i="1" s="1"/>
  <c r="P648" i="1"/>
  <c r="O650" i="1"/>
  <c r="L649" i="1"/>
  <c r="O649" i="1" s="1"/>
  <c r="J703" i="1"/>
  <c r="M558" i="1"/>
  <c r="P558" i="1" s="1"/>
  <c r="Q601" i="1"/>
  <c r="N603" i="1"/>
  <c r="U604" i="1"/>
  <c r="O624" i="1"/>
  <c r="L623" i="1"/>
  <c r="O623" i="1" s="1"/>
  <c r="K655" i="1"/>
  <c r="L693" i="1"/>
  <c r="O693" i="1" s="1"/>
  <c r="T730" i="1"/>
  <c r="L732" i="1"/>
  <c r="O732" i="1" s="1"/>
  <c r="R732" i="1"/>
  <c r="U732" i="1" s="1"/>
  <c r="T733" i="1"/>
  <c r="L735" i="1"/>
  <c r="O735" i="1" s="1"/>
  <c r="M763" i="1"/>
  <c r="P763" i="1" s="1"/>
  <c r="M766" i="1"/>
  <c r="P766" i="1" s="1"/>
  <c r="Q731" i="1"/>
  <c r="M693" i="1"/>
  <c r="R721" i="1"/>
  <c r="U721" i="1" s="1"/>
  <c r="M731" i="1"/>
  <c r="P731" i="1" s="1"/>
  <c r="M718" i="1"/>
  <c r="P718" i="1" s="1"/>
  <c r="M721" i="1"/>
  <c r="P721" i="1" s="1"/>
  <c r="Q763" i="1"/>
  <c r="T763" i="1" s="1"/>
  <c r="Q766" i="1"/>
  <c r="T766" i="1" s="1"/>
  <c r="K772" i="1"/>
  <c r="L717" i="1"/>
  <c r="O717" i="1" s="1"/>
  <c r="R717" i="1"/>
  <c r="U717" i="1" s="1"/>
  <c r="O76" i="1" l="1"/>
  <c r="L321" i="1"/>
  <c r="Q20" i="1"/>
  <c r="S691" i="1"/>
  <c r="T691" i="1" s="1"/>
  <c r="O160" i="1"/>
  <c r="O48" i="1"/>
  <c r="P177" i="1"/>
  <c r="L158" i="1"/>
  <c r="P188" i="1"/>
  <c r="T270" i="1"/>
  <c r="R140" i="1"/>
  <c r="U140" i="1" s="1"/>
  <c r="O175" i="1"/>
  <c r="Q267" i="1"/>
  <c r="T267" i="1" s="1"/>
  <c r="N535" i="1"/>
  <c r="T761" i="1"/>
  <c r="P97" i="1"/>
  <c r="O285" i="1"/>
  <c r="O520" i="1"/>
  <c r="P98" i="1"/>
  <c r="P335" i="1"/>
  <c r="P270" i="1"/>
  <c r="N22" i="1"/>
  <c r="P322" i="1"/>
  <c r="Q393" i="1"/>
  <c r="T393" i="1" s="1"/>
  <c r="T496" i="1"/>
  <c r="L494" i="1"/>
  <c r="O494" i="1" s="1"/>
  <c r="S494" i="1"/>
  <c r="M140" i="1"/>
  <c r="N45" i="1"/>
  <c r="O74" i="1"/>
  <c r="N187" i="1"/>
  <c r="O161" i="1"/>
  <c r="P286" i="1"/>
  <c r="N73" i="1"/>
  <c r="P73" i="1" s="1"/>
  <c r="T97" i="1"/>
  <c r="J459" i="1"/>
  <c r="O516" i="1"/>
  <c r="K375" i="1"/>
  <c r="N643" i="1"/>
  <c r="O188" i="1"/>
  <c r="N617" i="1"/>
  <c r="N414" i="1"/>
  <c r="L617" i="1"/>
  <c r="O617" i="1" s="1"/>
  <c r="R617" i="1"/>
  <c r="U617" i="1" s="1"/>
  <c r="O177" i="1"/>
  <c r="N514" i="1"/>
  <c r="T121" i="1"/>
  <c r="N577" i="1"/>
  <c r="O63" i="1"/>
  <c r="O46" i="1"/>
  <c r="L60" i="1"/>
  <c r="T497" i="1"/>
  <c r="T76" i="1"/>
  <c r="Q760" i="1"/>
  <c r="P336" i="1"/>
  <c r="O75" i="1"/>
  <c r="P161" i="1"/>
  <c r="P324" i="1"/>
  <c r="R729" i="1"/>
  <c r="U729" i="1" s="1"/>
  <c r="T694" i="1"/>
  <c r="N60" i="1"/>
  <c r="P60" i="1" s="1"/>
  <c r="S140" i="1"/>
  <c r="L187" i="1"/>
  <c r="N393" i="1"/>
  <c r="S60" i="1"/>
  <c r="S21" i="1"/>
  <c r="R643" i="1"/>
  <c r="U643" i="1" s="1"/>
  <c r="N321" i="1"/>
  <c r="O321" i="1" s="1"/>
  <c r="T75" i="1"/>
  <c r="N556" i="1"/>
  <c r="M174" i="1"/>
  <c r="O337" i="1"/>
  <c r="S414" i="1"/>
  <c r="P323" i="1"/>
  <c r="L376" i="1"/>
  <c r="O376" i="1" s="1"/>
  <c r="P175" i="1"/>
  <c r="P74" i="1"/>
  <c r="O97" i="1"/>
  <c r="P63" i="1"/>
  <c r="O27" i="1"/>
  <c r="T617" i="1"/>
  <c r="T269" i="1"/>
  <c r="P24" i="1"/>
  <c r="S760" i="1"/>
  <c r="R158" i="1"/>
  <c r="U158" i="1" s="1"/>
  <c r="N95" i="1"/>
  <c r="P95" i="1" s="1"/>
  <c r="P285" i="1"/>
  <c r="P61" i="1"/>
  <c r="U142" i="1"/>
  <c r="T379" i="1"/>
  <c r="T190" i="1"/>
  <c r="S73" i="1"/>
  <c r="R494" i="1"/>
  <c r="U494" i="1" s="1"/>
  <c r="P176" i="1"/>
  <c r="N729" i="1"/>
  <c r="N715" i="1"/>
  <c r="P305" i="1"/>
  <c r="T98" i="1"/>
  <c r="T693" i="1"/>
  <c r="M535" i="1"/>
  <c r="P535" i="1" s="1"/>
  <c r="M643" i="1"/>
  <c r="P643" i="1" s="1"/>
  <c r="Q414" i="1"/>
  <c r="T414" i="1" s="1"/>
  <c r="N140" i="1"/>
  <c r="T120" i="1"/>
  <c r="O336" i="1"/>
  <c r="S715" i="1"/>
  <c r="J458" i="1"/>
  <c r="J457" i="1" s="1"/>
  <c r="K702" i="1"/>
  <c r="T268" i="1"/>
  <c r="L514" i="1"/>
  <c r="P142" i="1"/>
  <c r="O61" i="1"/>
  <c r="N334" i="1"/>
  <c r="N691" i="1"/>
  <c r="O96" i="1"/>
  <c r="P62" i="1"/>
  <c r="T307" i="1"/>
  <c r="P48" i="1"/>
  <c r="M514" i="1"/>
  <c r="P514" i="1" s="1"/>
  <c r="L414" i="1"/>
  <c r="O414" i="1" s="1"/>
  <c r="N21" i="1"/>
  <c r="N118" i="1"/>
  <c r="R20" i="1"/>
  <c r="U20" i="1" s="1"/>
  <c r="O286" i="1"/>
  <c r="O268" i="1"/>
  <c r="O307" i="1"/>
  <c r="O359" i="1"/>
  <c r="N357" i="1"/>
  <c r="L556" i="1"/>
  <c r="O556" i="1" s="1"/>
  <c r="R414" i="1"/>
  <c r="U414" i="1" s="1"/>
  <c r="T646" i="1"/>
  <c r="O358" i="1"/>
  <c r="O324" i="1"/>
  <c r="T189" i="1"/>
  <c r="S95" i="1"/>
  <c r="T95" i="1" s="1"/>
  <c r="L45" i="1"/>
  <c r="P359" i="1"/>
  <c r="O47" i="1"/>
  <c r="M600" i="1"/>
  <c r="P600" i="1" s="1"/>
  <c r="K633" i="1"/>
  <c r="L577" i="1"/>
  <c r="O577" i="1" s="1"/>
  <c r="R376" i="1"/>
  <c r="U376" i="1" s="1"/>
  <c r="N376" i="1"/>
  <c r="P143" i="1"/>
  <c r="O143" i="1"/>
  <c r="P76" i="1"/>
  <c r="T718" i="1"/>
  <c r="O360" i="1"/>
  <c r="Q118" i="1"/>
  <c r="M414" i="1"/>
  <c r="P414" i="1" s="1"/>
  <c r="S118" i="1"/>
  <c r="L334" i="1"/>
  <c r="N25" i="1"/>
  <c r="Q715" i="1"/>
  <c r="P337" i="1"/>
  <c r="I413" i="1"/>
  <c r="K413" i="1" s="1"/>
  <c r="P360" i="1"/>
  <c r="Q22" i="1"/>
  <c r="N283" i="1"/>
  <c r="M760" i="1"/>
  <c r="P760" i="1" s="1"/>
  <c r="K627" i="1"/>
  <c r="K333" i="1"/>
  <c r="L267" i="1"/>
  <c r="O270" i="1"/>
  <c r="O142" i="1"/>
  <c r="O54" i="1"/>
  <c r="T732" i="1"/>
  <c r="N174" i="1"/>
  <c r="T304" i="1"/>
  <c r="P268" i="1"/>
  <c r="M321" i="1"/>
  <c r="R691" i="1"/>
  <c r="U691" i="1" s="1"/>
  <c r="T716" i="1"/>
  <c r="Q73" i="1"/>
  <c r="R118" i="1"/>
  <c r="U118" i="1" s="1"/>
  <c r="O176" i="1"/>
  <c r="L357" i="1"/>
  <c r="L760" i="1"/>
  <c r="O760" i="1" s="1"/>
  <c r="N267" i="1"/>
  <c r="U761" i="1"/>
  <c r="R760" i="1"/>
  <c r="U760" i="1" s="1"/>
  <c r="T61" i="1"/>
  <c r="Q60" i="1"/>
  <c r="T60" i="1" s="1"/>
  <c r="Q174" i="1"/>
  <c r="T174" i="1" s="1"/>
  <c r="T175" i="1"/>
  <c r="R715" i="1"/>
  <c r="U715" i="1" s="1"/>
  <c r="M556" i="1"/>
  <c r="P556" i="1" s="1"/>
  <c r="T620" i="1"/>
  <c r="M494" i="1"/>
  <c r="P494" i="1" s="1"/>
  <c r="T306" i="1"/>
  <c r="M357" i="1"/>
  <c r="O159" i="1"/>
  <c r="O335" i="1"/>
  <c r="P47" i="1"/>
  <c r="R95" i="1"/>
  <c r="U95" i="1" s="1"/>
  <c r="N20" i="1"/>
  <c r="K84" i="1"/>
  <c r="J72" i="1"/>
  <c r="K72" i="1" s="1"/>
  <c r="P75" i="1"/>
  <c r="P358" i="1"/>
  <c r="Q158" i="1"/>
  <c r="T158" i="1" s="1"/>
  <c r="R60" i="1"/>
  <c r="U60" i="1" s="1"/>
  <c r="U61" i="1"/>
  <c r="I71" i="1"/>
  <c r="K71" i="1" s="1"/>
  <c r="K83" i="1"/>
  <c r="O62" i="1"/>
  <c r="S25" i="1"/>
  <c r="M715" i="1"/>
  <c r="P715" i="1" s="1"/>
  <c r="T603" i="1"/>
  <c r="O189" i="1"/>
  <c r="O322" i="1"/>
  <c r="Q187" i="1"/>
  <c r="T187" i="1" s="1"/>
  <c r="P54" i="1"/>
  <c r="T619" i="1"/>
  <c r="M617" i="1"/>
  <c r="P617" i="1" s="1"/>
  <c r="P618" i="1"/>
  <c r="M118" i="1"/>
  <c r="P118" i="1" s="1"/>
  <c r="O536" i="1"/>
  <c r="L535" i="1"/>
  <c r="O535" i="1" s="1"/>
  <c r="U24" i="1"/>
  <c r="R22" i="1"/>
  <c r="U22" i="1" s="1"/>
  <c r="T119" i="1"/>
  <c r="O23" i="1"/>
  <c r="L729" i="1"/>
  <c r="O729" i="1" s="1"/>
  <c r="T495" i="1"/>
  <c r="M21" i="1"/>
  <c r="P27" i="1"/>
  <c r="N304" i="1"/>
  <c r="O305" i="1"/>
  <c r="L715" i="1"/>
  <c r="O715" i="1" s="1"/>
  <c r="O644" i="1"/>
  <c r="L643" i="1"/>
  <c r="O643" i="1" s="1"/>
  <c r="M729" i="1"/>
  <c r="P729" i="1" s="1"/>
  <c r="R600" i="1"/>
  <c r="U600" i="1" s="1"/>
  <c r="U601" i="1"/>
  <c r="R304" i="1"/>
  <c r="U304" i="1" s="1"/>
  <c r="U306" i="1"/>
  <c r="O394" i="1"/>
  <c r="L393" i="1"/>
  <c r="O393" i="1" s="1"/>
  <c r="M334" i="1"/>
  <c r="U176" i="1"/>
  <c r="R174" i="1"/>
  <c r="U174" i="1" s="1"/>
  <c r="U27" i="1"/>
  <c r="R21" i="1"/>
  <c r="R25" i="1"/>
  <c r="U25" i="1" s="1"/>
  <c r="O119" i="1"/>
  <c r="L118" i="1"/>
  <c r="O118" i="1" s="1"/>
  <c r="Q25" i="1"/>
  <c r="T25" i="1" s="1"/>
  <c r="T643" i="1"/>
  <c r="P30" i="1"/>
  <c r="O141" i="1"/>
  <c r="L140" i="1"/>
  <c r="T24" i="1"/>
  <c r="Q21" i="1"/>
  <c r="Q140" i="1"/>
  <c r="T140" i="1" s="1"/>
  <c r="M45" i="1"/>
  <c r="P46" i="1"/>
  <c r="S20" i="1"/>
  <c r="S22" i="1"/>
  <c r="T23" i="1"/>
  <c r="P284" i="1"/>
  <c r="M283" i="1"/>
  <c r="L600" i="1"/>
  <c r="O600" i="1" s="1"/>
  <c r="O601" i="1"/>
  <c r="L304" i="1"/>
  <c r="O306" i="1"/>
  <c r="M304" i="1"/>
  <c r="P306" i="1"/>
  <c r="P693" i="1"/>
  <c r="M691" i="1"/>
  <c r="P691" i="1" s="1"/>
  <c r="T601" i="1"/>
  <c r="Q600" i="1"/>
  <c r="T600" i="1" s="1"/>
  <c r="T645" i="1"/>
  <c r="L691" i="1"/>
  <c r="O691" i="1" s="1"/>
  <c r="U395" i="1"/>
  <c r="R393" i="1"/>
  <c r="U393" i="1" s="1"/>
  <c r="T378" i="1"/>
  <c r="Q376" i="1"/>
  <c r="T376" i="1" s="1"/>
  <c r="R267" i="1"/>
  <c r="U267" i="1" s="1"/>
  <c r="U269" i="1"/>
  <c r="T96" i="1"/>
  <c r="L73" i="1"/>
  <c r="M20" i="1"/>
  <c r="P23" i="1"/>
  <c r="M22" i="1"/>
  <c r="P26" i="1"/>
  <c r="M25" i="1"/>
  <c r="P25" i="1" s="1"/>
  <c r="Q729" i="1"/>
  <c r="T729" i="1" s="1"/>
  <c r="T731" i="1"/>
  <c r="P578" i="1"/>
  <c r="M577" i="1"/>
  <c r="P577" i="1" s="1"/>
  <c r="M393" i="1"/>
  <c r="P393" i="1" s="1"/>
  <c r="M267" i="1"/>
  <c r="P269" i="1"/>
  <c r="M187" i="1"/>
  <c r="P189" i="1"/>
  <c r="K232" i="1"/>
  <c r="I186" i="1"/>
  <c r="K186" i="1" s="1"/>
  <c r="O26" i="1"/>
  <c r="L25" i="1"/>
  <c r="L20" i="1"/>
  <c r="O24" i="1"/>
  <c r="L21" i="1"/>
  <c r="P378" i="1"/>
  <c r="M376" i="1"/>
  <c r="P376" i="1" s="1"/>
  <c r="Q494" i="1"/>
  <c r="O284" i="1"/>
  <c r="L283" i="1"/>
  <c r="Q45" i="1"/>
  <c r="T45" i="1" s="1"/>
  <c r="T47" i="1"/>
  <c r="N158" i="1"/>
  <c r="P159" i="1"/>
  <c r="U189" i="1"/>
  <c r="R187" i="1"/>
  <c r="U187" i="1" s="1"/>
  <c r="M158" i="1"/>
  <c r="L95" i="1"/>
  <c r="L174" i="1"/>
  <c r="P141" i="1"/>
  <c r="R73" i="1"/>
  <c r="U73" i="1" s="1"/>
  <c r="L22" i="1"/>
  <c r="O22" i="1" l="1"/>
  <c r="O158" i="1"/>
  <c r="O334" i="1"/>
  <c r="O73" i="1"/>
  <c r="P140" i="1"/>
  <c r="P22" i="1"/>
  <c r="O187" i="1"/>
  <c r="P321" i="1"/>
  <c r="T494" i="1"/>
  <c r="P334" i="1"/>
  <c r="P45" i="1"/>
  <c r="P187" i="1"/>
  <c r="O45" i="1"/>
  <c r="T760" i="1"/>
  <c r="P174" i="1"/>
  <c r="P357" i="1"/>
  <c r="T73" i="1"/>
  <c r="O514" i="1"/>
  <c r="O60" i="1"/>
  <c r="P283" i="1"/>
  <c r="O95" i="1"/>
  <c r="O25" i="1"/>
  <c r="O140" i="1"/>
  <c r="T715" i="1"/>
  <c r="O283" i="1"/>
  <c r="T22" i="1"/>
  <c r="T118" i="1"/>
  <c r="N19" i="1"/>
  <c r="O21" i="1"/>
  <c r="P21" i="1"/>
  <c r="O357" i="1"/>
  <c r="O304" i="1"/>
  <c r="O174" i="1"/>
  <c r="P267" i="1"/>
  <c r="O267" i="1"/>
  <c r="P304" i="1"/>
  <c r="S19" i="1"/>
  <c r="T20" i="1"/>
  <c r="P158" i="1"/>
  <c r="U21" i="1"/>
  <c r="R19" i="1"/>
  <c r="U19" i="1" s="1"/>
  <c r="O20" i="1"/>
  <c r="L19" i="1"/>
  <c r="P20" i="1"/>
  <c r="M19" i="1"/>
  <c r="T21" i="1"/>
  <c r="Q19" i="1"/>
  <c r="O19" i="1" l="1"/>
  <c r="P19" i="1"/>
  <c r="T19" i="1"/>
</calcChain>
</file>

<file path=xl/sharedStrings.xml><?xml version="1.0" encoding="utf-8"?>
<sst xmlns="http://schemas.openxmlformats.org/spreadsheetml/2006/main" count="1294" uniqueCount="287">
  <si>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</si>
  <si>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</si>
  <si>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</si>
  <si>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</si>
  <si>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</si>
  <si>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</si>
  <si>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</si>
  <si>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</si>
  <si>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</si>
  <si>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</si>
  <si>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</si>
  <si>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</si>
  <si>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</si>
  <si>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</si>
  <si>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</si>
  <si>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</si>
  <si>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</si>
  <si>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</si>
  <si>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</si>
  <si>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</si>
  <si>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</si>
  <si>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</si>
  <si>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</si>
  <si>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</si>
  <si>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</si>
  <si>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</si>
  <si>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</si>
  <si>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</si>
  <si>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</si>
  <si>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</si>
  <si>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</si>
  <si>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</si>
  <si>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</si>
  <si>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</si>
  <si>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</si>
  <si>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</si>
  <si>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</si>
  <si>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</si>
  <si>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</si>
  <si>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</si>
  <si>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</si>
  <si>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</si>
  <si>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</si>
  <si>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</si>
  <si>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</si>
  <si>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</si>
  <si>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</si>
  <si>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</si>
  <si>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</si>
  <si>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</si>
  <si>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</si>
  <si>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</si>
  <si>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</si>
  <si>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</si>
  <si>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</si>
  <si>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</si>
  <si>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</si>
  <si>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</si>
  <si>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</si>
  <si>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</si>
  <si>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</si>
  <si>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</si>
  <si>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</si>
  <si>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</si>
  <si>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</si>
  <si>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</si>
  <si>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</si>
  <si>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</si>
  <si>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</si>
  <si>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</si>
  <si>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</si>
  <si>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</si>
  <si>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</si>
  <si>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</si>
  <si>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</si>
  <si>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</si>
  <si>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</si>
  <si>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</si>
  <si>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</si>
  <si>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</si>
  <si>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</si>
  <si>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</si>
  <si>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</si>
  <si>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</si>
  <si>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</si>
  <si>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</si>
  <si>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</si>
  <si>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</si>
  <si>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</si>
  <si>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</si>
  <si>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</si>
  <si>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</si>
  <si>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</si>
  <si>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</si>
  <si>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</si>
  <si>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</si>
  <si>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</si>
  <si>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</si>
  <si>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</si>
  <si>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</si>
  <si>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</si>
  <si>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</si>
  <si>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</si>
  <si>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</si>
  <si>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</si>
  <si>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</si>
  <si>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</si>
  <si>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</si>
  <si>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</si>
  <si>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</si>
  <si>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</si>
  <si>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</si>
  <si>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</si>
  <si>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</si>
  <si>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</si>
  <si>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</si>
  <si>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</si>
  <si>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</si>
  <si>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</si>
  <si>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</si>
  <si>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</si>
  <si>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</si>
  <si>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</si>
  <si>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</si>
  <si>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</si>
  <si>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</si>
  <si>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</si>
  <si>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</si>
  <si>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</si>
  <si>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</si>
  <si>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</si>
  <si>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</si>
  <si>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</si>
  <si>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</si>
  <si>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</si>
  <si>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</si>
  <si>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</si>
  <si>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</si>
  <si>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</si>
  <si>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</si>
  <si>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</si>
  <si>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</si>
  <si>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</si>
  <si>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</si>
  <si>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</si>
  <si>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</si>
  <si>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</si>
  <si>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</si>
  <si>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</si>
  <si>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</si>
  <si>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</si>
  <si>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</si>
  <si>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</si>
  <si>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</si>
  <si>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</si>
  <si>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</si>
  <si>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</si>
  <si>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</si>
  <si>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</si>
  <si>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</si>
  <si>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</si>
  <si>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</si>
  <si>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</si>
  <si>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</si>
  <si>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</si>
  <si>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</si>
  <si>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</si>
  <si>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</si>
  <si>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</si>
  <si>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</si>
  <si>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</si>
  <si>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</si>
  <si>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</si>
  <si>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</si>
  <si>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</si>
  <si>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</si>
  <si>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</si>
  <si>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</si>
  <si>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</si>
  <si>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</si>
  <si>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</si>
  <si>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</si>
  <si>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</si>
  <si>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</si>
  <si>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</si>
  <si>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</si>
  <si>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</si>
  <si>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</si>
  <si>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</si>
  <si>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</si>
  <si>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</si>
  <si>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</si>
  <si>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</si>
  <si>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</si>
  <si>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</si>
  <si>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</si>
  <si>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</si>
  <si>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</si>
  <si>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</si>
  <si>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</si>
  <si>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</si>
  <si>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</si>
  <si>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</si>
  <si>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</si>
  <si>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</si>
  <si>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</si>
  <si>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</si>
  <si>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</si>
  <si>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</si>
  <si>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</si>
  <si>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</si>
  <si>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</si>
  <si>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</si>
  <si>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</si>
  <si>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</si>
  <si>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</si>
  <si>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</si>
  <si>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</si>
  <si>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</si>
  <si>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</si>
  <si>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</si>
  <si>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</si>
  <si>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</si>
  <si>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</si>
  <si>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</si>
  <si>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</si>
  <si>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</si>
  <si>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</si>
  <si>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</si>
  <si>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</si>
  <si>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</si>
  <si>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</si>
  <si>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</si>
  <si>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</si>
  <si>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</si>
  <si>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</si>
  <si>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</si>
  <si>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</si>
  <si>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</si>
  <si>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</si>
  <si>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</si>
  <si>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</si>
  <si>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</si>
  <si>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</si>
  <si>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</si>
  <si>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</si>
  <si>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</si>
  <si>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</si>
  <si>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</si>
  <si>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</si>
  <si>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</si>
  <si>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</si>
  <si>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</si>
  <si>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</si>
  <si>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</si>
  <si>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</si>
  <si>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</si>
  <si>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</si>
  <si>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</si>
  <si>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</si>
  <si>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</si>
  <si>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</si>
  <si>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</si>
  <si>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</si>
  <si>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</si>
  <si>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</si>
  <si>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</si>
  <si>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</si>
  <si>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</si>
  <si>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</si>
  <si>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</si>
  <si>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</si>
  <si>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</si>
  <si>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</si>
  <si>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</si>
  <si>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</si>
  <si>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</si>
  <si>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</si>
  <si>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</si>
  <si>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</si>
  <si>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</si>
  <si>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</si>
  <si>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</si>
  <si>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</si>
  <si>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</si>
  <si>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</si>
  <si>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ข้อมูล ณ 15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</si>
</sst>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</numFmts>
  <fonts count="51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rgb="FFFFFFFF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sz val="15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sz val="15"/>
      <color rgb="FFFF0000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</font>
    <font>
      <b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u/>
      <sz val="15"/>
      <color rgb="FFFF0000"/>
      <name val="Arial"/>
    </font>
    <font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4"/>
      <color rgb="FFFF0000"/>
      <name val="Arial"/>
    </font>
    <font>
      <b/>
      <u/>
      <sz val="15"/>
      <color rgb="FF000000"/>
      <name val="Arial"/>
    </font>
    <font>
      <sz val="14"/>
      <color rgb="FF000000"/>
      <name val="Arial"/>
    </font>
    <font>
      <b/>
      <u/>
      <sz val="15"/>
      <color rgb="FFFF0000"/>
      <name val="Arial"/>
    </font>
    <font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4"/>
      <color theme="1"/>
      <name val="Arial"/>
    </font>
    <font>
      <i/>
      <sz val="15"/>
      <color rgb="FF999999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2" xfId="0" applyNumberFormat="1" applyFont="1" applyFill="1" applyBorder="1" applyAlignment="1"/>
    <xf numFmtId="0" fontId="3" fillId="5" borderId="6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vertical="top"/>
    </xf>
    <xf numFmtId="188" fontId="5" fillId="6" borderId="2" xfId="0" applyNumberFormat="1" applyFont="1" applyFill="1" applyBorder="1" applyAlignment="1">
      <alignment horizontal="center"/>
    </xf>
    <xf numFmtId="187" fontId="5" fillId="6" borderId="2" xfId="0" applyNumberFormat="1" applyFont="1" applyFill="1" applyBorder="1" applyAlignment="1">
      <alignment horizontal="center" wrapText="1"/>
    </xf>
    <xf numFmtId="188" fontId="5" fillId="7" borderId="2" xfId="0" applyNumberFormat="1" applyFont="1" applyFill="1" applyBorder="1" applyAlignment="1">
      <alignment horizontal="center" wrapText="1"/>
    </xf>
    <xf numFmtId="188" fontId="5" fillId="9" borderId="2" xfId="0" applyNumberFormat="1" applyFont="1" applyFill="1" applyBorder="1" applyAlignment="1">
      <alignment horizontal="center" wrapText="1"/>
    </xf>
    <xf numFmtId="188" fontId="5" fillId="8" borderId="2" xfId="0" applyNumberFormat="1" applyFont="1" applyFill="1" applyBorder="1" applyAlignment="1">
      <alignment horizontal="center"/>
    </xf>
    <xf numFmtId="0" fontId="2" fillId="10" borderId="7" xfId="0" applyFont="1" applyFill="1" applyBorder="1" applyAlignment="1"/>
    <xf numFmtId="0" fontId="2" fillId="10" borderId="2" xfId="0" applyFont="1" applyFill="1" applyBorder="1" applyAlignment="1"/>
    <xf numFmtId="189" fontId="2" fillId="10" borderId="2" xfId="0" applyNumberFormat="1" applyFont="1" applyFill="1" applyBorder="1" applyAlignment="1"/>
    <xf numFmtId="188" fontId="2" fillId="10" borderId="2" xfId="0" applyNumberFormat="1" applyFont="1" applyFill="1" applyBorder="1" applyAlignment="1"/>
    <xf numFmtId="0" fontId="2" fillId="10" borderId="8" xfId="0" applyFont="1" applyFill="1" applyBorder="1" applyAlignment="1"/>
    <xf numFmtId="0" fontId="2" fillId="10" borderId="9" xfId="0" applyFont="1" applyFill="1" applyBorder="1" applyAlignment="1"/>
    <xf numFmtId="0" fontId="2" fillId="10" borderId="10" xfId="0" applyFont="1" applyFill="1" applyBorder="1" applyAlignment="1"/>
    <xf numFmtId="189" fontId="2" fillId="10" borderId="10" xfId="0" applyNumberFormat="1" applyFont="1" applyFill="1" applyBorder="1" applyAlignment="1"/>
    <xf numFmtId="188" fontId="2" fillId="10" borderId="10" xfId="0" applyNumberFormat="1" applyFont="1" applyFill="1" applyBorder="1" applyAlignment="1"/>
    <xf numFmtId="0" fontId="2" fillId="10" borderId="1" xfId="0" applyFont="1" applyFill="1" applyBorder="1" applyAlignment="1"/>
    <xf numFmtId="0" fontId="7" fillId="11" borderId="2" xfId="0" applyFont="1" applyFill="1" applyBorder="1" applyAlignment="1"/>
    <xf numFmtId="189" fontId="7" fillId="11" borderId="2" xfId="0" applyNumberFormat="1" applyFont="1" applyFill="1" applyBorder="1" applyAlignment="1"/>
    <xf numFmtId="188" fontId="7" fillId="11" borderId="2" xfId="0" applyNumberFormat="1" applyFont="1" applyFill="1" applyBorder="1" applyAlignment="1"/>
    <xf numFmtId="0" fontId="7" fillId="12" borderId="8" xfId="0" applyFont="1" applyFill="1" applyBorder="1" applyAlignment="1"/>
    <xf numFmtId="0" fontId="7" fillId="12" borderId="9" xfId="0" applyFont="1" applyFill="1" applyBorder="1" applyAlignment="1"/>
    <xf numFmtId="0" fontId="1" fillId="12" borderId="9" xfId="0" applyFont="1" applyFill="1" applyBorder="1" applyAlignment="1"/>
    <xf numFmtId="0" fontId="8" fillId="12" borderId="9" xfId="0" applyFont="1" applyFill="1" applyBorder="1" applyAlignment="1"/>
    <xf numFmtId="0" fontId="7" fillId="12" borderId="10" xfId="0" applyFont="1" applyFill="1" applyBorder="1" applyAlignment="1"/>
    <xf numFmtId="0" fontId="1" fillId="12" borderId="10" xfId="0" applyFont="1" applyFill="1" applyBorder="1" applyAlignment="1">
      <alignment horizontal="center"/>
    </xf>
    <xf numFmtId="189" fontId="7" fillId="12" borderId="10" xfId="0" applyNumberFormat="1" applyFont="1" applyFill="1" applyBorder="1" applyAlignment="1"/>
    <xf numFmtId="188" fontId="7" fillId="12" borderId="10" xfId="0" applyNumberFormat="1" applyFont="1" applyFill="1" applyBorder="1" applyAlignment="1"/>
    <xf numFmtId="188" fontId="1" fillId="12" borderId="10" xfId="0" applyNumberFormat="1" applyFont="1" applyFill="1" applyBorder="1" applyAlignment="1">
      <alignment horizontal="right"/>
    </xf>
    <xf numFmtId="187" fontId="1" fillId="12" borderId="10" xfId="0" applyNumberFormat="1" applyFont="1" applyFill="1" applyBorder="1" applyAlignment="1">
      <alignment horizontal="right"/>
    </xf>
    <xf numFmtId="0" fontId="9" fillId="12" borderId="9" xfId="0" applyFont="1" applyFill="1" applyBorder="1" applyAlignment="1"/>
    <xf numFmtId="0" fontId="9" fillId="12" borderId="10" xfId="0" applyFont="1" applyFill="1" applyBorder="1" applyAlignment="1">
      <alignment horizontal="center"/>
    </xf>
    <xf numFmtId="188" fontId="9" fillId="12" borderId="10" xfId="0" applyNumberFormat="1" applyFont="1" applyFill="1" applyBorder="1" applyAlignment="1">
      <alignment horizontal="right"/>
    </xf>
    <xf numFmtId="187" fontId="9" fillId="12" borderId="10" xfId="0" applyNumberFormat="1" applyFont="1" applyFill="1" applyBorder="1" applyAlignment="1">
      <alignment horizontal="right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10" fillId="2" borderId="9" xfId="0" applyFont="1" applyFill="1" applyBorder="1" applyAlignment="1"/>
    <xf numFmtId="0" fontId="7" fillId="2" borderId="10" xfId="0" applyFont="1" applyFill="1" applyBorder="1" applyAlignment="1"/>
    <xf numFmtId="0" fontId="9" fillId="2" borderId="10" xfId="0" applyFont="1" applyFill="1" applyBorder="1" applyAlignment="1">
      <alignment horizontal="center"/>
    </xf>
    <xf numFmtId="189" fontId="7" fillId="2" borderId="10" xfId="0" applyNumberFormat="1" applyFont="1" applyFill="1" applyBorder="1" applyAlignment="1"/>
    <xf numFmtId="188" fontId="7" fillId="2" borderId="10" xfId="0" applyNumberFormat="1" applyFont="1" applyFill="1" applyBorder="1" applyAlignment="1"/>
    <xf numFmtId="188" fontId="9" fillId="2" borderId="10" xfId="0" applyNumberFormat="1" applyFont="1" applyFill="1" applyBorder="1" applyAlignment="1">
      <alignment horizontal="right"/>
    </xf>
    <xf numFmtId="187" fontId="9" fillId="2" borderId="10" xfId="0" applyNumberFormat="1" applyFont="1" applyFill="1" applyBorder="1" applyAlignment="1">
      <alignment horizontal="right"/>
    </xf>
    <xf numFmtId="0" fontId="9" fillId="2" borderId="9" xfId="0" applyFont="1" applyFill="1" applyBorder="1" applyAlignment="1"/>
    <xf numFmtId="0" fontId="11" fillId="2" borderId="9" xfId="0" applyFont="1" applyFill="1" applyBorder="1" applyAlignment="1"/>
    <xf numFmtId="187" fontId="7" fillId="2" borderId="10" xfId="0" applyNumberFormat="1" applyFont="1" applyFill="1" applyBorder="1" applyAlignment="1"/>
    <xf numFmtId="188" fontId="9" fillId="2" borderId="10" xfId="0" applyNumberFormat="1" applyFont="1" applyFill="1" applyBorder="1" applyAlignment="1"/>
    <xf numFmtId="0" fontId="7" fillId="2" borderId="7" xfId="0" applyFont="1" applyFill="1" applyBorder="1" applyAlignment="1"/>
    <xf numFmtId="0" fontId="7" fillId="2" borderId="1" xfId="0" applyFont="1" applyFill="1" applyBorder="1" applyAlignment="1"/>
    <xf numFmtId="0" fontId="9" fillId="2" borderId="1" xfId="0" applyFont="1" applyFill="1" applyBorder="1" applyAlignment="1"/>
    <xf numFmtId="0" fontId="7" fillId="2" borderId="2" xfId="0" applyFont="1" applyFill="1" applyBorder="1" applyAlignment="1"/>
    <xf numFmtId="0" fontId="9" fillId="2" borderId="2" xfId="0" applyFont="1" applyFill="1" applyBorder="1" applyAlignment="1">
      <alignment horizontal="center"/>
    </xf>
    <xf numFmtId="189" fontId="7" fillId="2" borderId="2" xfId="0" applyNumberFormat="1" applyFont="1" applyFill="1" applyBorder="1" applyAlignment="1"/>
    <xf numFmtId="188" fontId="7" fillId="2" borderId="2" xfId="0" applyNumberFormat="1" applyFont="1" applyFill="1" applyBorder="1" applyAlignment="1"/>
    <xf numFmtId="188" fontId="9" fillId="2" borderId="2" xfId="0" applyNumberFormat="1" applyFont="1" applyFill="1" applyBorder="1" applyAlignment="1"/>
    <xf numFmtId="187" fontId="7" fillId="2" borderId="2" xfId="0" applyNumberFormat="1" applyFont="1" applyFill="1" applyBorder="1" applyAlignment="1"/>
    <xf numFmtId="0" fontId="5" fillId="13" borderId="7" xfId="0" applyFont="1" applyFill="1" applyBorder="1" applyAlignment="1"/>
    <xf numFmtId="0" fontId="2" fillId="13" borderId="1" xfId="0" applyFont="1" applyFill="1" applyBorder="1" applyAlignment="1"/>
    <xf numFmtId="0" fontId="2" fillId="13" borderId="2" xfId="0" applyFont="1" applyFill="1" applyBorder="1" applyAlignment="1"/>
    <xf numFmtId="189" fontId="2" fillId="13" borderId="2" xfId="0" applyNumberFormat="1" applyFont="1" applyFill="1" applyBorder="1" applyAlignment="1"/>
    <xf numFmtId="188" fontId="2" fillId="13" borderId="2" xfId="0" applyNumberFormat="1" applyFont="1" applyFill="1" applyBorder="1" applyAlignment="1"/>
    <xf numFmtId="0" fontId="5" fillId="14" borderId="7" xfId="0" applyFont="1" applyFill="1" applyBorder="1" applyAlignment="1"/>
    <xf numFmtId="0" fontId="2" fillId="14" borderId="1" xfId="0" applyFont="1" applyFill="1" applyBorder="1" applyAlignment="1"/>
    <xf numFmtId="189" fontId="2" fillId="14" borderId="1" xfId="0" applyNumberFormat="1" applyFont="1" applyFill="1" applyBorder="1" applyAlignment="1"/>
    <xf numFmtId="188" fontId="2" fillId="14" borderId="1" xfId="0" applyNumberFormat="1" applyFont="1" applyFill="1" applyBorder="1" applyAlignment="1"/>
    <xf numFmtId="188" fontId="2" fillId="14" borderId="2" xfId="0" applyNumberFormat="1" applyFont="1" applyFill="1" applyBorder="1" applyAlignment="1"/>
    <xf numFmtId="0" fontId="2" fillId="15" borderId="9" xfId="0" applyFont="1" applyFill="1" applyBorder="1" applyAlignment="1"/>
    <xf numFmtId="0" fontId="5" fillId="15" borderId="9" xfId="0" applyFont="1" applyFill="1" applyBorder="1" applyAlignment="1"/>
    <xf numFmtId="0" fontId="2" fillId="15" borderId="10" xfId="0" applyFont="1" applyFill="1" applyBorder="1" applyAlignment="1"/>
    <xf numFmtId="189" fontId="2" fillId="15" borderId="10" xfId="0" applyNumberFormat="1" applyFont="1" applyFill="1" applyBorder="1" applyAlignment="1"/>
    <xf numFmtId="188" fontId="2" fillId="15" borderId="10" xfId="0" applyNumberFormat="1" applyFont="1" applyFill="1" applyBorder="1" applyAlignment="1"/>
    <xf numFmtId="0" fontId="7" fillId="16" borderId="8" xfId="0" applyFont="1" applyFill="1" applyBorder="1" applyAlignment="1"/>
    <xf numFmtId="0" fontId="7" fillId="16" borderId="9" xfId="0" applyFont="1" applyFill="1" applyBorder="1" applyAlignment="1"/>
    <xf numFmtId="0" fontId="1" fillId="16" borderId="9" xfId="0" applyFont="1" applyFill="1" applyBorder="1" applyAlignment="1"/>
    <xf numFmtId="0" fontId="12" fillId="16" borderId="9" xfId="0" applyFont="1" applyFill="1" applyBorder="1" applyAlignment="1"/>
    <xf numFmtId="0" fontId="7" fillId="16" borderId="10" xfId="0" applyFont="1" applyFill="1" applyBorder="1" applyAlignment="1"/>
    <xf numFmtId="0" fontId="1" fillId="16" borderId="10" xfId="0" applyFont="1" applyFill="1" applyBorder="1" applyAlignment="1">
      <alignment horizontal="center"/>
    </xf>
    <xf numFmtId="189" fontId="7" fillId="16" borderId="10" xfId="0" applyNumberFormat="1" applyFont="1" applyFill="1" applyBorder="1" applyAlignment="1"/>
    <xf numFmtId="188" fontId="7" fillId="16" borderId="10" xfId="0" applyNumberFormat="1" applyFont="1" applyFill="1" applyBorder="1" applyAlignment="1"/>
    <xf numFmtId="188" fontId="1" fillId="16" borderId="10" xfId="0" applyNumberFormat="1" applyFont="1" applyFill="1" applyBorder="1" applyAlignment="1">
      <alignment horizontal="right"/>
    </xf>
    <xf numFmtId="0" fontId="9" fillId="16" borderId="9" xfId="0" applyFont="1" applyFill="1" applyBorder="1" applyAlignment="1"/>
    <xf numFmtId="0" fontId="9" fillId="16" borderId="10" xfId="0" applyFont="1" applyFill="1" applyBorder="1" applyAlignment="1">
      <alignment horizontal="center"/>
    </xf>
    <xf numFmtId="188" fontId="9" fillId="16" borderId="10" xfId="0" applyNumberFormat="1" applyFont="1" applyFill="1" applyBorder="1" applyAlignment="1">
      <alignment horizontal="right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189" fontId="9" fillId="2" borderId="10" xfId="0" applyNumberFormat="1" applyFont="1" applyFill="1" applyBorder="1" applyAlignment="1"/>
    <xf numFmtId="188" fontId="9" fillId="2" borderId="10" xfId="0" applyNumberFormat="1" applyFont="1" applyFill="1" applyBorder="1" applyAlignment="1"/>
    <xf numFmtId="0" fontId="9" fillId="2" borderId="7" xfId="0" applyFont="1" applyFill="1" applyBorder="1" applyAlignment="1"/>
    <xf numFmtId="0" fontId="9" fillId="2" borderId="1" xfId="0" applyFont="1" applyFill="1" applyBorder="1" applyAlignment="1"/>
    <xf numFmtId="0" fontId="9" fillId="2" borderId="2" xfId="0" applyFont="1" applyFill="1" applyBorder="1" applyAlignment="1"/>
    <xf numFmtId="189" fontId="9" fillId="2" borderId="2" xfId="0" applyNumberFormat="1" applyFont="1" applyFill="1" applyBorder="1" applyAlignment="1"/>
    <xf numFmtId="188" fontId="9" fillId="2" borderId="2" xfId="0" applyNumberFormat="1" applyFont="1" applyFill="1" applyBorder="1" applyAlignment="1"/>
    <xf numFmtId="0" fontId="2" fillId="17" borderId="1" xfId="0" applyFont="1" applyFill="1" applyBorder="1" applyAlignment="1"/>
    <xf numFmtId="189" fontId="2" fillId="17" borderId="1" xfId="0" applyNumberFormat="1" applyFont="1" applyFill="1" applyBorder="1" applyAlignment="1"/>
    <xf numFmtId="188" fontId="2" fillId="17" borderId="1" xfId="0" applyNumberFormat="1" applyFont="1" applyFill="1" applyBorder="1" applyAlignment="1"/>
    <xf numFmtId="188" fontId="2" fillId="17" borderId="2" xfId="0" applyNumberFormat="1" applyFont="1" applyFill="1" applyBorder="1" applyAlignment="1"/>
    <xf numFmtId="0" fontId="2" fillId="18" borderId="8" xfId="0" applyFont="1" applyFill="1" applyBorder="1" applyAlignment="1"/>
    <xf numFmtId="0" fontId="2" fillId="18" borderId="10" xfId="0" applyFont="1" applyFill="1" applyBorder="1" applyAlignment="1"/>
    <xf numFmtId="189" fontId="2" fillId="18" borderId="10" xfId="0" applyNumberFormat="1" applyFont="1" applyFill="1" applyBorder="1" applyAlignment="1"/>
    <xf numFmtId="188" fontId="2" fillId="18" borderId="10" xfId="0" applyNumberFormat="1" applyFont="1" applyFill="1" applyBorder="1" applyAlignment="1"/>
    <xf numFmtId="0" fontId="7" fillId="19" borderId="8" xfId="0" applyFont="1" applyFill="1" applyBorder="1" applyAlignment="1"/>
    <xf numFmtId="0" fontId="1" fillId="19" borderId="9" xfId="0" applyFont="1" applyFill="1" applyBorder="1" applyAlignment="1"/>
    <xf numFmtId="0" fontId="7" fillId="19" borderId="9" xfId="0" applyFont="1" applyFill="1" applyBorder="1" applyAlignment="1"/>
    <xf numFmtId="0" fontId="7" fillId="19" borderId="10" xfId="0" applyFont="1" applyFill="1" applyBorder="1" applyAlignment="1"/>
    <xf numFmtId="189" fontId="7" fillId="19" borderId="10" xfId="0" applyNumberFormat="1" applyFont="1" applyFill="1" applyBorder="1" applyAlignment="1"/>
    <xf numFmtId="188" fontId="7" fillId="19" borderId="10" xfId="0" applyNumberFormat="1" applyFont="1" applyFill="1" applyBorder="1" applyAlignment="1"/>
    <xf numFmtId="0" fontId="7" fillId="20" borderId="8" xfId="0" applyFont="1" applyFill="1" applyBorder="1" applyAlignment="1"/>
    <xf numFmtId="0" fontId="7" fillId="20" borderId="9" xfId="0" applyFont="1" applyFill="1" applyBorder="1" applyAlignment="1"/>
    <xf numFmtId="0" fontId="1" fillId="20" borderId="9" xfId="0" applyFont="1" applyFill="1" applyBorder="1" applyAlignment="1"/>
    <xf numFmtId="0" fontId="13" fillId="20" borderId="9" xfId="0" applyFont="1" applyFill="1" applyBorder="1" applyAlignment="1"/>
    <xf numFmtId="0" fontId="7" fillId="20" borderId="10" xfId="0" applyFont="1" applyFill="1" applyBorder="1" applyAlignment="1"/>
    <xf numFmtId="0" fontId="1" fillId="20" borderId="10" xfId="0" applyFont="1" applyFill="1" applyBorder="1" applyAlignment="1">
      <alignment horizontal="center"/>
    </xf>
    <xf numFmtId="189" fontId="7" fillId="20" borderId="10" xfId="0" applyNumberFormat="1" applyFont="1" applyFill="1" applyBorder="1" applyAlignment="1"/>
    <xf numFmtId="188" fontId="7" fillId="20" borderId="10" xfId="0" applyNumberFormat="1" applyFont="1" applyFill="1" applyBorder="1" applyAlignment="1"/>
    <xf numFmtId="188" fontId="1" fillId="20" borderId="10" xfId="0" applyNumberFormat="1" applyFont="1" applyFill="1" applyBorder="1" applyAlignment="1">
      <alignment horizontal="right"/>
    </xf>
    <xf numFmtId="0" fontId="9" fillId="20" borderId="9" xfId="0" applyFont="1" applyFill="1" applyBorder="1" applyAlignment="1"/>
    <xf numFmtId="0" fontId="9" fillId="20" borderId="10" xfId="0" applyFont="1" applyFill="1" applyBorder="1" applyAlignment="1">
      <alignment horizontal="center"/>
    </xf>
    <xf numFmtId="188" fontId="9" fillId="20" borderId="10" xfId="0" applyNumberFormat="1" applyFont="1" applyFill="1" applyBorder="1" applyAlignment="1">
      <alignment horizontal="right"/>
    </xf>
    <xf numFmtId="188" fontId="9" fillId="2" borderId="2" xfId="0" applyNumberFormat="1" applyFont="1" applyFill="1" applyBorder="1" applyAlignment="1">
      <alignment horizontal="right"/>
    </xf>
    <xf numFmtId="187" fontId="5" fillId="21" borderId="7" xfId="0" applyNumberFormat="1" applyFont="1" applyFill="1" applyBorder="1" applyAlignment="1"/>
    <xf numFmtId="187" fontId="2" fillId="21" borderId="1" xfId="0" applyNumberFormat="1" applyFont="1" applyFill="1" applyBorder="1" applyAlignment="1"/>
    <xf numFmtId="0" fontId="2" fillId="21" borderId="1" xfId="0" applyFont="1" applyFill="1" applyBorder="1" applyAlignment="1"/>
    <xf numFmtId="189" fontId="2" fillId="21" borderId="1" xfId="0" applyNumberFormat="1" applyFont="1" applyFill="1" applyBorder="1" applyAlignment="1"/>
    <xf numFmtId="188" fontId="2" fillId="21" borderId="1" xfId="0" applyNumberFormat="1" applyFont="1" applyFill="1" applyBorder="1" applyAlignment="1"/>
    <xf numFmtId="188" fontId="2" fillId="21" borderId="2" xfId="0" applyNumberFormat="1" applyFont="1" applyFill="1" applyBorder="1" applyAlignment="1"/>
    <xf numFmtId="187" fontId="5" fillId="22" borderId="8" xfId="0" applyNumberFormat="1" applyFont="1" applyFill="1" applyBorder="1" applyAlignment="1"/>
    <xf numFmtId="0" fontId="2" fillId="22" borderId="9" xfId="0" applyFont="1" applyFill="1" applyBorder="1" applyAlignment="1"/>
    <xf numFmtId="187" fontId="2" fillId="22" borderId="9" xfId="0" applyNumberFormat="1" applyFont="1" applyFill="1" applyBorder="1" applyAlignment="1"/>
    <xf numFmtId="0" fontId="2" fillId="22" borderId="10" xfId="0" applyFont="1" applyFill="1" applyBorder="1" applyAlignment="1"/>
    <xf numFmtId="189" fontId="2" fillId="22" borderId="10" xfId="0" applyNumberFormat="1" applyFont="1" applyFill="1" applyBorder="1" applyAlignment="1"/>
    <xf numFmtId="188" fontId="2" fillId="22" borderId="10" xfId="0" applyNumberFormat="1" applyFont="1" applyFill="1" applyBorder="1" applyAlignment="1"/>
    <xf numFmtId="190" fontId="2" fillId="12" borderId="8" xfId="0" applyNumberFormat="1" applyFont="1" applyFill="1" applyBorder="1" applyAlignment="1"/>
    <xf numFmtId="0" fontId="5" fillId="12" borderId="9" xfId="0" applyFont="1" applyFill="1" applyBorder="1" applyAlignment="1"/>
    <xf numFmtId="0" fontId="2" fillId="12" borderId="9" xfId="0" applyFont="1" applyFill="1" applyBorder="1" applyAlignment="1"/>
    <xf numFmtId="187" fontId="2" fillId="12" borderId="9" xfId="0" applyNumberFormat="1" applyFont="1" applyFill="1" applyBorder="1" applyAlignment="1"/>
    <xf numFmtId="0" fontId="2" fillId="12" borderId="10" xfId="0" applyFont="1" applyFill="1" applyBorder="1" applyAlignment="1"/>
    <xf numFmtId="0" fontId="5" fillId="12" borderId="10" xfId="0" applyFont="1" applyFill="1" applyBorder="1" applyAlignment="1">
      <alignment horizontal="center" wrapText="1"/>
    </xf>
    <xf numFmtId="189" fontId="5" fillId="12" borderId="10" xfId="0" applyNumberFormat="1" applyFont="1" applyFill="1" applyBorder="1" applyAlignment="1">
      <alignment horizontal="right"/>
    </xf>
    <xf numFmtId="188" fontId="5" fillId="12" borderId="10" xfId="0" applyNumberFormat="1" applyFont="1" applyFill="1" applyBorder="1" applyAlignment="1">
      <alignment horizontal="right"/>
    </xf>
    <xf numFmtId="188" fontId="2" fillId="12" borderId="10" xfId="0" applyNumberFormat="1" applyFont="1" applyFill="1" applyBorder="1" applyAlignment="1"/>
    <xf numFmtId="190" fontId="7" fillId="2" borderId="8" xfId="0" applyNumberFormat="1" applyFont="1" applyFill="1" applyBorder="1" applyAlignment="1"/>
    <xf numFmtId="0" fontId="1" fillId="2" borderId="9" xfId="0" applyFont="1" applyFill="1" applyBorder="1" applyAlignment="1"/>
    <xf numFmtId="0" fontId="14" fillId="2" borderId="9" xfId="0" applyFont="1" applyFill="1" applyBorder="1" applyAlignment="1"/>
    <xf numFmtId="187" fontId="1" fillId="2" borderId="10" xfId="0" applyNumberFormat="1" applyFont="1" applyFill="1" applyBorder="1" applyAlignment="1">
      <alignment horizontal="center"/>
    </xf>
    <xf numFmtId="188" fontId="1" fillId="2" borderId="10" xfId="0" applyNumberFormat="1" applyFont="1" applyFill="1" applyBorder="1" applyAlignment="1">
      <alignment horizontal="right"/>
    </xf>
    <xf numFmtId="187" fontId="9" fillId="2" borderId="10" xfId="0" applyNumberFormat="1" applyFont="1" applyFill="1" applyBorder="1" applyAlignment="1">
      <alignment horizontal="center"/>
    </xf>
    <xf numFmtId="187" fontId="9" fillId="0" borderId="10" xfId="0" applyNumberFormat="1" applyFont="1" applyBorder="1" applyAlignment="1">
      <alignment horizontal="center" wrapText="1"/>
    </xf>
    <xf numFmtId="189" fontId="7" fillId="0" borderId="10" xfId="0" applyNumberFormat="1" applyFont="1" applyBorder="1" applyAlignment="1"/>
    <xf numFmtId="188" fontId="7" fillId="0" borderId="10" xfId="0" applyNumberFormat="1" applyFont="1" applyBorder="1" applyAlignment="1"/>
    <xf numFmtId="187" fontId="9" fillId="0" borderId="10" xfId="0" applyNumberFormat="1" applyFont="1" applyBorder="1" applyAlignment="1">
      <alignment horizontal="center"/>
    </xf>
    <xf numFmtId="188" fontId="9" fillId="2" borderId="10" xfId="0" applyNumberFormat="1" applyFont="1" applyFill="1" applyBorder="1" applyAlignment="1">
      <alignment horizontal="right"/>
    </xf>
    <xf numFmtId="187" fontId="2" fillId="0" borderId="8" xfId="0" applyNumberFormat="1" applyFont="1" applyBorder="1" applyAlignment="1"/>
    <xf numFmtId="187" fontId="2" fillId="0" borderId="9" xfId="0" applyNumberFormat="1" applyFont="1" applyBorder="1" applyAlignment="1"/>
    <xf numFmtId="0" fontId="5" fillId="2" borderId="9" xfId="0" applyFont="1" applyFill="1" applyBorder="1" applyAlignment="1"/>
    <xf numFmtId="0" fontId="15" fillId="23" borderId="9" xfId="0" quotePrefix="1" applyFont="1" applyFill="1" applyBorder="1" applyAlignment="1"/>
    <xf numFmtId="0" fontId="2" fillId="23" borderId="9" xfId="0" applyFont="1" applyFill="1" applyBorder="1" applyAlignment="1"/>
    <xf numFmtId="0" fontId="2" fillId="23" borderId="10" xfId="0" applyFont="1" applyFill="1" applyBorder="1" applyAlignment="1"/>
    <xf numFmtId="0" fontId="2" fillId="0" borderId="10" xfId="0" applyFont="1" applyBorder="1" applyAlignment="1"/>
    <xf numFmtId="189" fontId="2" fillId="0" borderId="10" xfId="0" applyNumberFormat="1" applyFont="1" applyBorder="1" applyAlignment="1"/>
    <xf numFmtId="188" fontId="2" fillId="0" borderId="10" xfId="0" applyNumberFormat="1" applyFont="1" applyBorder="1" applyAlignment="1"/>
    <xf numFmtId="0" fontId="16" fillId="0" borderId="9" xfId="0" quotePrefix="1" applyFont="1" applyBorder="1" applyAlignment="1"/>
    <xf numFmtId="0" fontId="2" fillId="0" borderId="9" xfId="0" applyFont="1" applyBorder="1" applyAlignment="1"/>
    <xf numFmtId="0" fontId="5" fillId="0" borderId="10" xfId="0" applyFont="1" applyBorder="1" applyAlignment="1">
      <alignment horizontal="center" wrapText="1"/>
    </xf>
    <xf numFmtId="189" fontId="5" fillId="2" borderId="10" xfId="0" applyNumberFormat="1" applyFont="1" applyFill="1" applyBorder="1" applyAlignment="1">
      <alignment horizontal="right"/>
    </xf>
    <xf numFmtId="188" fontId="5" fillId="0" borderId="10" xfId="0" applyNumberFormat="1" applyFont="1" applyBorder="1" applyAlignment="1">
      <alignment horizontal="right"/>
    </xf>
    <xf numFmtId="0" fontId="16" fillId="0" borderId="9" xfId="0" applyFont="1" applyBorder="1" applyAlignment="1"/>
    <xf numFmtId="0" fontId="16" fillId="0" borderId="10" xfId="0" applyFont="1" applyBorder="1" applyAlignment="1">
      <alignment horizontal="center"/>
    </xf>
    <xf numFmtId="189" fontId="16" fillId="0" borderId="10" xfId="0" applyNumberFormat="1" applyFont="1" applyBorder="1" applyAlignment="1">
      <alignment horizontal="right"/>
    </xf>
    <xf numFmtId="188" fontId="16" fillId="0" borderId="10" xfId="0" applyNumberFormat="1" applyFont="1" applyBorder="1" applyAlignment="1">
      <alignment horizontal="right"/>
    </xf>
    <xf numFmtId="0" fontId="16" fillId="0" borderId="10" xfId="0" applyFont="1" applyBorder="1" applyAlignment="1">
      <alignment horizontal="center" wrapText="1"/>
    </xf>
    <xf numFmtId="187" fontId="2" fillId="22" borderId="10" xfId="0" applyNumberFormat="1" applyFont="1" applyFill="1" applyBorder="1" applyAlignment="1"/>
    <xf numFmtId="190" fontId="7" fillId="12" borderId="8" xfId="0" applyNumberFormat="1" applyFont="1" applyFill="1" applyBorder="1" applyAlignment="1"/>
    <xf numFmtId="0" fontId="1" fillId="12" borderId="9" xfId="0" applyFont="1" applyFill="1" applyBorder="1" applyAlignment="1"/>
    <xf numFmtId="187" fontId="7" fillId="12" borderId="9" xfId="0" applyNumberFormat="1" applyFont="1" applyFill="1" applyBorder="1" applyAlignment="1"/>
    <xf numFmtId="187" fontId="1" fillId="12" borderId="10" xfId="0" applyNumberFormat="1" applyFont="1" applyFill="1" applyBorder="1" applyAlignment="1">
      <alignment horizontal="center" wrapText="1"/>
    </xf>
    <xf numFmtId="189" fontId="1" fillId="12" borderId="10" xfId="0" applyNumberFormat="1" applyFont="1" applyFill="1" applyBorder="1" applyAlignment="1">
      <alignment horizontal="right"/>
    </xf>
    <xf numFmtId="187" fontId="7" fillId="2" borderId="9" xfId="0" applyNumberFormat="1" applyFont="1" applyFill="1" applyBorder="1" applyAlignment="1"/>
    <xf numFmtId="187" fontId="17" fillId="2" borderId="9" xfId="0" applyNumberFormat="1" applyFont="1" applyFill="1" applyBorder="1" applyAlignment="1"/>
    <xf numFmtId="187" fontId="7" fillId="0" borderId="8" xfId="0" applyNumberFormat="1" applyFont="1" applyBorder="1" applyAlignment="1"/>
    <xf numFmtId="187" fontId="7" fillId="0" borderId="9" xfId="0" applyNumberFormat="1" applyFont="1" applyBorder="1" applyAlignment="1"/>
    <xf numFmtId="187" fontId="1" fillId="2" borderId="9" xfId="0" applyNumberFormat="1" applyFont="1" applyFill="1" applyBorder="1" applyAlignment="1"/>
    <xf numFmtId="0" fontId="18" fillId="23" borderId="9" xfId="0" quotePrefix="1" applyFont="1" applyFill="1" applyBorder="1" applyAlignment="1"/>
    <xf numFmtId="0" fontId="7" fillId="23" borderId="9" xfId="0" applyFont="1" applyFill="1" applyBorder="1" applyAlignment="1"/>
    <xf numFmtId="0" fontId="7" fillId="23" borderId="10" xfId="0" applyFont="1" applyFill="1" applyBorder="1" applyAlignment="1"/>
    <xf numFmtId="0" fontId="7" fillId="0" borderId="10" xfId="0" applyFont="1" applyBorder="1" applyAlignment="1"/>
    <xf numFmtId="187" fontId="2" fillId="10" borderId="8" xfId="0" applyNumberFormat="1" applyFont="1" applyFill="1" applyBorder="1" applyAlignment="1"/>
    <xf numFmtId="187" fontId="2" fillId="10" borderId="9" xfId="0" applyNumberFormat="1" applyFont="1" applyFill="1" applyBorder="1" applyAlignment="1"/>
    <xf numFmtId="0" fontId="5" fillId="0" borderId="9" xfId="0" applyFont="1" applyBorder="1" applyAlignment="1"/>
    <xf numFmtId="0" fontId="2" fillId="0" borderId="0" xfId="0" applyFont="1" applyAlignment="1"/>
    <xf numFmtId="0" fontId="2" fillId="2" borderId="10" xfId="0" applyFont="1" applyFill="1" applyBorder="1" applyAlignment="1"/>
    <xf numFmtId="189" fontId="2" fillId="2" borderId="10" xfId="0" applyNumberFormat="1" applyFont="1" applyFill="1" applyBorder="1" applyAlignment="1"/>
    <xf numFmtId="188" fontId="2" fillId="2" borderId="10" xfId="0" applyNumberFormat="1" applyFont="1" applyFill="1" applyBorder="1" applyAlignment="1"/>
    <xf numFmtId="0" fontId="16" fillId="0" borderId="9" xfId="0" applyFont="1" applyBorder="1" applyAlignment="1"/>
    <xf numFmtId="0" fontId="16" fillId="2" borderId="10" xfId="0" applyFont="1" applyFill="1" applyBorder="1" applyAlignment="1">
      <alignment horizontal="center"/>
    </xf>
    <xf numFmtId="189" fontId="16" fillId="2" borderId="10" xfId="0" applyNumberFormat="1" applyFont="1" applyFill="1" applyBorder="1" applyAlignment="1">
      <alignment horizontal="right"/>
    </xf>
    <xf numFmtId="188" fontId="16" fillId="2" borderId="10" xfId="0" applyNumberFormat="1" applyFont="1" applyFill="1" applyBorder="1" applyAlignment="1">
      <alignment horizontal="right"/>
    </xf>
    <xf numFmtId="0" fontId="2" fillId="0" borderId="9" xfId="0" applyFont="1" applyBorder="1" applyAlignment="1"/>
    <xf numFmtId="187" fontId="1" fillId="22" borderId="8" xfId="0" applyNumberFormat="1" applyFont="1" applyFill="1" applyBorder="1" applyAlignment="1"/>
    <xf numFmtId="187" fontId="7" fillId="22" borderId="9" xfId="0" applyNumberFormat="1" applyFont="1" applyFill="1" applyBorder="1" applyAlignment="1"/>
    <xf numFmtId="190" fontId="7" fillId="22" borderId="9" xfId="0" applyNumberFormat="1" applyFont="1" applyFill="1" applyBorder="1" applyAlignment="1"/>
    <xf numFmtId="0" fontId="7" fillId="22" borderId="9" xfId="0" applyFont="1" applyFill="1" applyBorder="1" applyAlignment="1"/>
    <xf numFmtId="189" fontId="7" fillId="22" borderId="9" xfId="0" applyNumberFormat="1" applyFont="1" applyFill="1" applyBorder="1" applyAlignment="1"/>
    <xf numFmtId="188" fontId="7" fillId="22" borderId="9" xfId="0" applyNumberFormat="1" applyFont="1" applyFill="1" applyBorder="1" applyAlignment="1"/>
    <xf numFmtId="188" fontId="7" fillId="22" borderId="10" xfId="0" applyNumberFormat="1" applyFont="1" applyFill="1" applyBorder="1" applyAlignment="1"/>
    <xf numFmtId="187" fontId="1" fillId="12" borderId="9" xfId="0" applyNumberFormat="1" applyFont="1" applyFill="1" applyBorder="1" applyAlignment="1"/>
    <xf numFmtId="190" fontId="7" fillId="12" borderId="9" xfId="0" applyNumberFormat="1" applyFont="1" applyFill="1" applyBorder="1" applyAlignment="1"/>
    <xf numFmtId="187" fontId="1" fillId="12" borderId="10" xfId="0" applyNumberFormat="1" applyFont="1" applyFill="1" applyBorder="1" applyAlignment="1">
      <alignment horizontal="center"/>
    </xf>
    <xf numFmtId="190" fontId="7" fillId="2" borderId="9" xfId="0" applyNumberFormat="1" applyFont="1" applyFill="1" applyBorder="1" applyAlignment="1"/>
    <xf numFmtId="187" fontId="9" fillId="2" borderId="10" xfId="0" applyNumberFormat="1" applyFont="1" applyFill="1" applyBorder="1" applyAlignment="1">
      <alignment horizontal="center" wrapText="1"/>
    </xf>
    <xf numFmtId="187" fontId="1" fillId="2" borderId="9" xfId="0" applyNumberFormat="1" applyFont="1" applyFill="1" applyBorder="1" applyAlignment="1">
      <alignment horizontal="center"/>
    </xf>
    <xf numFmtId="187" fontId="7" fillId="0" borderId="10" xfId="0" applyNumberFormat="1" applyFont="1" applyBorder="1" applyAlignment="1"/>
    <xf numFmtId="0" fontId="9" fillId="0" borderId="9" xfId="0" applyFont="1" applyBorder="1" applyAlignment="1"/>
    <xf numFmtId="0" fontId="7" fillId="0" borderId="9" xfId="0" applyFont="1" applyBorder="1" applyAlignment="1"/>
    <xf numFmtId="189" fontId="9" fillId="2" borderId="10" xfId="0" applyNumberFormat="1" applyFont="1" applyFill="1" applyBorder="1" applyAlignment="1">
      <alignment horizontal="right"/>
    </xf>
    <xf numFmtId="189" fontId="9" fillId="2" borderId="10" xfId="0" applyNumberFormat="1" applyFont="1" applyFill="1" applyBorder="1" applyAlignment="1"/>
    <xf numFmtId="187" fontId="2" fillId="10" borderId="10" xfId="0" applyNumberFormat="1" applyFont="1" applyFill="1" applyBorder="1" applyAlignment="1"/>
    <xf numFmtId="190" fontId="2" fillId="22" borderId="9" xfId="0" applyNumberFormat="1" applyFont="1" applyFill="1" applyBorder="1" applyAlignment="1"/>
    <xf numFmtId="189" fontId="2" fillId="22" borderId="9" xfId="0" applyNumberFormat="1" applyFont="1" applyFill="1" applyBorder="1" applyAlignment="1"/>
    <xf numFmtId="188" fontId="2" fillId="22" borderId="9" xfId="0" applyNumberFormat="1" applyFont="1" applyFill="1" applyBorder="1" applyAlignment="1"/>
    <xf numFmtId="190" fontId="2" fillId="12" borderId="9" xfId="0" applyNumberFormat="1" applyFont="1" applyFill="1" applyBorder="1" applyAlignment="1"/>
    <xf numFmtId="189" fontId="2" fillId="12" borderId="9" xfId="0" applyNumberFormat="1" applyFont="1" applyFill="1" applyBorder="1" applyAlignment="1"/>
    <xf numFmtId="189" fontId="2" fillId="12" borderId="10" xfId="0" applyNumberFormat="1" applyFont="1" applyFill="1" applyBorder="1" applyAlignment="1"/>
    <xf numFmtId="190" fontId="5" fillId="12" borderId="9" xfId="0" applyNumberFormat="1" applyFont="1" applyFill="1" applyBorder="1" applyAlignment="1"/>
    <xf numFmtId="0" fontId="5" fillId="12" borderId="10" xfId="0" applyFont="1" applyFill="1" applyBorder="1" applyAlignment="1">
      <alignment horizontal="center" wrapText="1"/>
    </xf>
    <xf numFmtId="190" fontId="2" fillId="2" borderId="8" xfId="0" applyNumberFormat="1" applyFont="1" applyFill="1" applyBorder="1" applyAlignment="1"/>
    <xf numFmtId="0" fontId="2" fillId="2" borderId="9" xfId="0" applyFont="1" applyFill="1" applyBorder="1" applyAlignment="1"/>
    <xf numFmtId="0" fontId="19" fillId="2" borderId="9" xfId="0" applyFont="1" applyFill="1" applyBorder="1" applyAlignment="1"/>
    <xf numFmtId="187" fontId="5" fillId="2" borderId="10" xfId="0" applyNumberFormat="1" applyFont="1" applyFill="1" applyBorder="1" applyAlignment="1">
      <alignment horizontal="center"/>
    </xf>
    <xf numFmtId="188" fontId="5" fillId="2" borderId="10" xfId="0" applyNumberFormat="1" applyFont="1" applyFill="1" applyBorder="1" applyAlignment="1">
      <alignment horizontal="right"/>
    </xf>
    <xf numFmtId="0" fontId="16" fillId="2" borderId="9" xfId="0" applyFont="1" applyFill="1" applyBorder="1" applyAlignment="1"/>
    <xf numFmtId="187" fontId="16" fillId="2" borderId="10" xfId="0" applyNumberFormat="1" applyFont="1" applyFill="1" applyBorder="1" applyAlignment="1">
      <alignment horizontal="center"/>
    </xf>
    <xf numFmtId="188" fontId="20" fillId="2" borderId="10" xfId="0" applyNumberFormat="1" applyFont="1" applyFill="1" applyBorder="1" applyAlignment="1">
      <alignment horizontal="right"/>
    </xf>
    <xf numFmtId="0" fontId="21" fillId="2" borderId="9" xfId="0" applyFont="1" applyFill="1" applyBorder="1" applyAlignment="1"/>
    <xf numFmtId="187" fontId="16" fillId="0" borderId="10" xfId="0" applyNumberFormat="1" applyFont="1" applyBorder="1" applyAlignment="1">
      <alignment horizontal="center" wrapText="1"/>
    </xf>
    <xf numFmtId="187" fontId="16" fillId="0" borderId="10" xfId="0" applyNumberFormat="1" applyFont="1" applyBorder="1" applyAlignment="1">
      <alignment horizontal="center"/>
    </xf>
    <xf numFmtId="188" fontId="20" fillId="2" borderId="10" xfId="0" applyNumberFormat="1" applyFont="1" applyFill="1" applyBorder="1" applyAlignment="1">
      <alignment horizontal="right"/>
    </xf>
    <xf numFmtId="187" fontId="2" fillId="0" borderId="10" xfId="0" applyNumberFormat="1" applyFont="1" applyBorder="1" applyAlignment="1"/>
    <xf numFmtId="0" fontId="5" fillId="2" borderId="9" xfId="0" applyFont="1" applyFill="1" applyBorder="1" applyAlignment="1"/>
    <xf numFmtId="0" fontId="2" fillId="2" borderId="9" xfId="0" applyFont="1" applyFill="1" applyBorder="1" applyAlignment="1"/>
    <xf numFmtId="187" fontId="5" fillId="12" borderId="10" xfId="0" applyNumberFormat="1" applyFont="1" applyFill="1" applyBorder="1" applyAlignment="1">
      <alignment horizontal="center"/>
    </xf>
    <xf numFmtId="0" fontId="16" fillId="2" borderId="9" xfId="0" applyFont="1" applyFill="1" applyBorder="1" applyAlignment="1"/>
    <xf numFmtId="190" fontId="2" fillId="2" borderId="7" xfId="0" applyNumberFormat="1" applyFont="1" applyFill="1" applyBorder="1" applyAlignment="1"/>
    <xf numFmtId="0" fontId="16" fillId="2" borderId="1" xfId="0" applyFont="1" applyFill="1" applyBorder="1" applyAlignment="1"/>
    <xf numFmtId="0" fontId="2" fillId="2" borderId="2" xfId="0" applyFont="1" applyFill="1" applyBorder="1" applyAlignment="1"/>
    <xf numFmtId="187" fontId="16" fillId="0" borderId="2" xfId="0" applyNumberFormat="1" applyFont="1" applyBorder="1" applyAlignment="1">
      <alignment horizontal="center"/>
    </xf>
    <xf numFmtId="189" fontId="16" fillId="2" borderId="2" xfId="0" applyNumberFormat="1" applyFont="1" applyFill="1" applyBorder="1" applyAlignment="1">
      <alignment horizontal="right"/>
    </xf>
    <xf numFmtId="188" fontId="16" fillId="2" borderId="2" xfId="0" applyNumberFormat="1" applyFont="1" applyFill="1" applyBorder="1" applyAlignment="1">
      <alignment horizontal="right"/>
    </xf>
    <xf numFmtId="187" fontId="5" fillId="9" borderId="7" xfId="0" applyNumberFormat="1" applyFont="1" applyFill="1" applyBorder="1" applyAlignment="1"/>
    <xf numFmtId="187" fontId="2" fillId="9" borderId="1" xfId="0" applyNumberFormat="1" applyFont="1" applyFill="1" applyBorder="1" applyAlignment="1"/>
    <xf numFmtId="0" fontId="2" fillId="9" borderId="1" xfId="0" applyFont="1" applyFill="1" applyBorder="1" applyAlignment="1"/>
    <xf numFmtId="189" fontId="2" fillId="9" borderId="1" xfId="0" applyNumberFormat="1" applyFont="1" applyFill="1" applyBorder="1" applyAlignment="1"/>
    <xf numFmtId="188" fontId="2" fillId="9" borderId="1" xfId="0" applyNumberFormat="1" applyFont="1" applyFill="1" applyBorder="1" applyAlignment="1"/>
    <xf numFmtId="188" fontId="2" fillId="9" borderId="2" xfId="0" applyNumberFormat="1" applyFont="1" applyFill="1" applyBorder="1" applyAlignment="1"/>
    <xf numFmtId="187" fontId="5" fillId="24" borderId="8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9" xfId="0" applyFont="1" applyFill="1" applyBorder="1" applyAlignment="1"/>
    <xf numFmtId="0" fontId="2" fillId="24" borderId="10" xfId="0" applyFont="1" applyFill="1" applyBorder="1" applyAlignment="1"/>
    <xf numFmtId="189" fontId="2" fillId="24" borderId="10" xfId="0" applyNumberFormat="1" applyFont="1" applyFill="1" applyBorder="1" applyAlignment="1"/>
    <xf numFmtId="188" fontId="2" fillId="24" borderId="10" xfId="0" applyNumberFormat="1" applyFont="1" applyFill="1" applyBorder="1" applyAlignment="1"/>
    <xf numFmtId="187" fontId="2" fillId="23" borderId="8" xfId="0" applyNumberFormat="1" applyFont="1" applyFill="1" applyBorder="1" applyAlignment="1"/>
    <xf numFmtId="0" fontId="5" fillId="23" borderId="9" xfId="0" applyFont="1" applyFill="1" applyBorder="1" applyAlignment="1"/>
    <xf numFmtId="187" fontId="2" fillId="23" borderId="9" xfId="0" applyNumberFormat="1" applyFont="1" applyFill="1" applyBorder="1" applyAlignment="1"/>
    <xf numFmtId="0" fontId="5" fillId="23" borderId="10" xfId="0" applyFont="1" applyFill="1" applyBorder="1" applyAlignment="1">
      <alignment horizontal="center" wrapText="1"/>
    </xf>
    <xf numFmtId="189" fontId="5" fillId="23" borderId="10" xfId="0" applyNumberFormat="1" applyFont="1" applyFill="1" applyBorder="1" applyAlignment="1">
      <alignment horizontal="right"/>
    </xf>
    <xf numFmtId="188" fontId="5" fillId="23" borderId="10" xfId="0" applyNumberFormat="1" applyFont="1" applyFill="1" applyBorder="1" applyAlignment="1">
      <alignment horizontal="right"/>
    </xf>
    <xf numFmtId="188" fontId="2" fillId="23" borderId="10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2" fillId="2" borderId="9" xfId="0" applyNumberFormat="1" applyFont="1" applyFill="1" applyBorder="1" applyAlignment="1"/>
    <xf numFmtId="187" fontId="16" fillId="2" borderId="9" xfId="0" applyNumberFormat="1" applyFont="1" applyFill="1" applyBorder="1" applyAlignment="1"/>
    <xf numFmtId="0" fontId="16" fillId="2" borderId="10" xfId="0" applyFont="1" applyFill="1" applyBorder="1" applyAlignment="1">
      <alignment horizontal="center" wrapText="1"/>
    </xf>
    <xf numFmtId="189" fontId="16" fillId="2" borderId="10" xfId="0" applyNumberFormat="1" applyFont="1" applyFill="1" applyBorder="1" applyAlignment="1">
      <alignment horizontal="right"/>
    </xf>
    <xf numFmtId="187" fontId="2" fillId="25" borderId="8" xfId="0" applyNumberFormat="1" applyFont="1" applyFill="1" applyBorder="1" applyAlignment="1"/>
    <xf numFmtId="187" fontId="2" fillId="25" borderId="9" xfId="0" applyNumberFormat="1" applyFont="1" applyFill="1" applyBorder="1" applyAlignment="1"/>
    <xf numFmtId="0" fontId="5" fillId="25" borderId="9" xfId="0" applyFont="1" applyFill="1" applyBorder="1" applyAlignment="1"/>
    <xf numFmtId="0" fontId="2" fillId="25" borderId="9" xfId="0" applyFont="1" applyFill="1" applyBorder="1" applyAlignment="1"/>
    <xf numFmtId="0" fontId="2" fillId="25" borderId="10" xfId="0" applyFont="1" applyFill="1" applyBorder="1" applyAlignment="1"/>
    <xf numFmtId="0" fontId="5" fillId="25" borderId="10" xfId="0" applyFont="1" applyFill="1" applyBorder="1" applyAlignment="1">
      <alignment horizontal="center" wrapText="1"/>
    </xf>
    <xf numFmtId="189" fontId="5" fillId="25" borderId="10" xfId="0" applyNumberFormat="1" applyFont="1" applyFill="1" applyBorder="1" applyAlignment="1">
      <alignment horizontal="right"/>
    </xf>
    <xf numFmtId="188" fontId="5" fillId="25" borderId="10" xfId="0" applyNumberFormat="1" applyFont="1" applyFill="1" applyBorder="1" applyAlignment="1">
      <alignment horizontal="right"/>
    </xf>
    <xf numFmtId="188" fontId="2" fillId="25" borderId="10" xfId="0" applyNumberFormat="1" applyFont="1" applyFill="1" applyBorder="1" applyAlignment="1"/>
    <xf numFmtId="188" fontId="16" fillId="25" borderId="10" xfId="0" applyNumberFormat="1" applyFont="1" applyFill="1" applyBorder="1" applyAlignment="1"/>
    <xf numFmtId="0" fontId="22" fillId="2" borderId="9" xfId="0" quotePrefix="1" applyFont="1" applyFill="1" applyBorder="1" applyAlignment="1"/>
    <xf numFmtId="187" fontId="5" fillId="0" borderId="10" xfId="0" applyNumberFormat="1" applyFont="1" applyBorder="1" applyAlignment="1">
      <alignment horizontal="center" wrapText="1"/>
    </xf>
    <xf numFmtId="188" fontId="5" fillId="2" borderId="10" xfId="0" applyNumberFormat="1" applyFont="1" applyFill="1" applyBorder="1" applyAlignment="1"/>
    <xf numFmtId="188" fontId="16" fillId="2" borderId="10" xfId="0" applyNumberFormat="1" applyFont="1" applyFill="1" applyBorder="1" applyAlignment="1"/>
    <xf numFmtId="0" fontId="5" fillId="2" borderId="10" xfId="0" applyFont="1" applyFill="1" applyBorder="1" applyAlignment="1">
      <alignment horizontal="center" wrapText="1"/>
    </xf>
    <xf numFmtId="0" fontId="5" fillId="25" borderId="10" xfId="0" applyFont="1" applyFill="1" applyBorder="1" applyAlignment="1">
      <alignment horizontal="center"/>
    </xf>
    <xf numFmtId="188" fontId="23" fillId="2" borderId="10" xfId="0" applyNumberFormat="1" applyFont="1" applyFill="1" applyBorder="1" applyAlignment="1"/>
    <xf numFmtId="188" fontId="16" fillId="0" borderId="10" xfId="0" applyNumberFormat="1" applyFont="1" applyBorder="1" applyAlignment="1"/>
    <xf numFmtId="0" fontId="16" fillId="0" borderId="10" xfId="0" applyFont="1" applyBorder="1" applyAlignment="1"/>
    <xf numFmtId="0" fontId="16" fillId="0" borderId="10" xfId="0" applyFont="1" applyBorder="1" applyAlignment="1">
      <alignment horizontal="center"/>
    </xf>
    <xf numFmtId="187" fontId="5" fillId="2" borderId="9" xfId="0" applyNumberFormat="1" applyFont="1" applyFill="1" applyBorder="1" applyAlignment="1"/>
    <xf numFmtId="187" fontId="2" fillId="2" borderId="10" xfId="0" applyNumberFormat="1" applyFont="1" applyFill="1" applyBorder="1" applyAlignment="1"/>
    <xf numFmtId="187" fontId="16" fillId="0" borderId="9" xfId="0" quotePrefix="1" applyNumberFormat="1" applyFont="1" applyBorder="1" applyAlignment="1"/>
    <xf numFmtId="187" fontId="2" fillId="26" borderId="8" xfId="0" applyNumberFormat="1" applyFont="1" applyFill="1" applyBorder="1" applyAlignment="1"/>
    <xf numFmtId="187" fontId="2" fillId="26" borderId="9" xfId="0" applyNumberFormat="1" applyFont="1" applyFill="1" applyBorder="1" applyAlignment="1"/>
    <xf numFmtId="0" fontId="24" fillId="26" borderId="9" xfId="0" applyFont="1" applyFill="1" applyBorder="1" applyAlignment="1"/>
    <xf numFmtId="0" fontId="2" fillId="26" borderId="9" xfId="0" applyFont="1" applyFill="1" applyBorder="1" applyAlignment="1"/>
    <xf numFmtId="0" fontId="2" fillId="26" borderId="10" xfId="0" applyFont="1" applyFill="1" applyBorder="1" applyAlignment="1"/>
    <xf numFmtId="0" fontId="24" fillId="26" borderId="10" xfId="0" applyFont="1" applyFill="1" applyBorder="1" applyAlignment="1">
      <alignment horizontal="center" wrapText="1"/>
    </xf>
    <xf numFmtId="189" fontId="2" fillId="26" borderId="10" xfId="0" applyNumberFormat="1" applyFont="1" applyFill="1" applyBorder="1" applyAlignment="1"/>
    <xf numFmtId="188" fontId="2" fillId="26" borderId="10" xfId="0" applyNumberFormat="1" applyFont="1" applyFill="1" applyBorder="1" applyAlignment="1"/>
    <xf numFmtId="188" fontId="16" fillId="26" borderId="10" xfId="0" applyNumberFormat="1" applyFont="1" applyFill="1" applyBorder="1" applyAlignment="1"/>
    <xf numFmtId="190" fontId="2" fillId="26" borderId="8" xfId="0" applyNumberFormat="1" applyFont="1" applyFill="1" applyBorder="1" applyAlignment="1"/>
    <xf numFmtId="0" fontId="24" fillId="26" borderId="9" xfId="0" applyFont="1" applyFill="1" applyBorder="1" applyAlignment="1"/>
    <xf numFmtId="0" fontId="25" fillId="26" borderId="9" xfId="0" applyFont="1" applyFill="1" applyBorder="1" applyAlignment="1"/>
    <xf numFmtId="187" fontId="24" fillId="26" borderId="10" xfId="0" applyNumberFormat="1" applyFont="1" applyFill="1" applyBorder="1" applyAlignment="1">
      <alignment horizontal="center" wrapText="1"/>
    </xf>
    <xf numFmtId="0" fontId="20" fillId="26" borderId="9" xfId="0" applyFont="1" applyFill="1" applyBorder="1" applyAlignment="1"/>
    <xf numFmtId="187" fontId="20" fillId="26" borderId="10" xfId="0" applyNumberFormat="1" applyFont="1" applyFill="1" applyBorder="1" applyAlignment="1">
      <alignment horizontal="center" wrapText="1"/>
    </xf>
    <xf numFmtId="187" fontId="24" fillId="26" borderId="9" xfId="0" applyNumberFormat="1" applyFont="1" applyFill="1" applyBorder="1" applyAlignment="1"/>
    <xf numFmtId="0" fontId="26" fillId="26" borderId="9" xfId="0" quotePrefix="1" applyFont="1" applyFill="1" applyBorder="1" applyAlignment="1"/>
    <xf numFmtId="0" fontId="20" fillId="26" borderId="10" xfId="0" applyFont="1" applyFill="1" applyBorder="1" applyAlignment="1">
      <alignment horizontal="center"/>
    </xf>
    <xf numFmtId="187" fontId="20" fillId="26" borderId="9" xfId="0" quotePrefix="1" applyNumberFormat="1" applyFont="1" applyFill="1" applyBorder="1" applyAlignment="1"/>
    <xf numFmtId="0" fontId="20" fillId="26" borderId="9" xfId="0" quotePrefix="1" applyFont="1" applyFill="1" applyBorder="1" applyAlignment="1"/>
    <xf numFmtId="0" fontId="16" fillId="2" borderId="9" xfId="0" applyFont="1" applyFill="1" applyBorder="1" applyAlignment="1"/>
    <xf numFmtId="46" fontId="2" fillId="2" borderId="8" xfId="0" applyNumberFormat="1" applyFont="1" applyFill="1" applyBorder="1" applyAlignment="1"/>
    <xf numFmtId="0" fontId="16" fillId="2" borderId="9" xfId="0" quotePrefix="1" applyFont="1" applyFill="1" applyBorder="1" applyAlignment="1"/>
    <xf numFmtId="187" fontId="2" fillId="0" borderId="7" xfId="0" applyNumberFormat="1" applyFont="1" applyBorder="1" applyAlignment="1"/>
    <xf numFmtId="187" fontId="2" fillId="0" borderId="1" xfId="0" applyNumberFormat="1" applyFont="1" applyBorder="1" applyAlignment="1"/>
    <xf numFmtId="0" fontId="16" fillId="0" borderId="1" xfId="0" quotePrefix="1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16" fillId="2" borderId="2" xfId="0" applyFont="1" applyFill="1" applyBorder="1" applyAlignment="1">
      <alignment horizontal="center"/>
    </xf>
    <xf numFmtId="188" fontId="16" fillId="0" borderId="2" xfId="0" applyNumberFormat="1" applyFont="1" applyBorder="1" applyAlignment="1">
      <alignment horizontal="right"/>
    </xf>
    <xf numFmtId="188" fontId="2" fillId="0" borderId="2" xfId="0" applyNumberFormat="1" applyFont="1" applyBorder="1" applyAlignment="1"/>
    <xf numFmtId="187" fontId="3" fillId="27" borderId="7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189" fontId="2" fillId="27" borderId="1" xfId="0" applyNumberFormat="1" applyFont="1" applyFill="1" applyBorder="1" applyAlignment="1"/>
    <xf numFmtId="188" fontId="2" fillId="27" borderId="1" xfId="0" applyNumberFormat="1" applyFont="1" applyFill="1" applyBorder="1" applyAlignment="1"/>
    <xf numFmtId="188" fontId="2" fillId="27" borderId="2" xfId="0" applyNumberFormat="1" applyFont="1" applyFill="1" applyBorder="1" applyAlignment="1"/>
    <xf numFmtId="187" fontId="5" fillId="28" borderId="8" xfId="0" applyNumberFormat="1" applyFont="1" applyFill="1" applyBorder="1" applyAlignment="1"/>
    <xf numFmtId="0" fontId="2" fillId="28" borderId="9" xfId="0" applyFont="1" applyFill="1" applyBorder="1" applyAlignment="1"/>
    <xf numFmtId="187" fontId="2" fillId="28" borderId="9" xfId="0" applyNumberFormat="1" applyFont="1" applyFill="1" applyBorder="1" applyAlignment="1"/>
    <xf numFmtId="189" fontId="2" fillId="28" borderId="9" xfId="0" applyNumberFormat="1" applyFont="1" applyFill="1" applyBorder="1" applyAlignment="1"/>
    <xf numFmtId="189" fontId="2" fillId="28" borderId="10" xfId="0" applyNumberFormat="1" applyFont="1" applyFill="1" applyBorder="1" applyAlignment="1"/>
    <xf numFmtId="188" fontId="2" fillId="28" borderId="10" xfId="0" applyNumberFormat="1" applyFont="1" applyFill="1" applyBorder="1" applyAlignment="1"/>
    <xf numFmtId="190" fontId="2" fillId="29" borderId="8" xfId="0" applyNumberFormat="1" applyFont="1" applyFill="1" applyBorder="1" applyAlignment="1"/>
    <xf numFmtId="0" fontId="5" fillId="29" borderId="9" xfId="0" applyFont="1" applyFill="1" applyBorder="1" applyAlignment="1"/>
    <xf numFmtId="0" fontId="2" fillId="29" borderId="9" xfId="0" applyFont="1" applyFill="1" applyBorder="1" applyAlignment="1"/>
    <xf numFmtId="187" fontId="2" fillId="29" borderId="9" xfId="0" applyNumberFormat="1" applyFont="1" applyFill="1" applyBorder="1" applyAlignment="1"/>
    <xf numFmtId="0" fontId="2" fillId="29" borderId="10" xfId="0" applyFont="1" applyFill="1" applyBorder="1" applyAlignment="1"/>
    <xf numFmtId="0" fontId="5" fillId="29" borderId="10" xfId="0" applyFont="1" applyFill="1" applyBorder="1" applyAlignment="1">
      <alignment horizontal="center" wrapText="1"/>
    </xf>
    <xf numFmtId="189" fontId="5" fillId="29" borderId="10" xfId="0" applyNumberFormat="1" applyFont="1" applyFill="1" applyBorder="1" applyAlignment="1">
      <alignment horizontal="right"/>
    </xf>
    <xf numFmtId="188" fontId="5" fillId="29" borderId="10" xfId="0" applyNumberFormat="1" applyFont="1" applyFill="1" applyBorder="1" applyAlignment="1">
      <alignment horizontal="right"/>
    </xf>
    <xf numFmtId="188" fontId="2" fillId="29" borderId="10" xfId="0" applyNumberFormat="1" applyFont="1" applyFill="1" applyBorder="1" applyAlignment="1"/>
    <xf numFmtId="188" fontId="16" fillId="2" borderId="10" xfId="0" applyNumberFormat="1" applyFont="1" applyFill="1" applyBorder="1" applyAlignment="1">
      <alignment horizontal="right"/>
    </xf>
    <xf numFmtId="0" fontId="5" fillId="0" borderId="9" xfId="0" applyFont="1" applyBorder="1" applyAlignment="1"/>
    <xf numFmtId="187" fontId="2" fillId="10" borderId="7" xfId="0" applyNumberFormat="1" applyFont="1" applyFill="1" applyBorder="1" applyAlignment="1"/>
    <xf numFmtId="187" fontId="2" fillId="10" borderId="1" xfId="0" applyNumberFormat="1" applyFont="1" applyFill="1" applyBorder="1" applyAlignment="1"/>
    <xf numFmtId="187" fontId="1" fillId="30" borderId="7" xfId="0" applyNumberFormat="1" applyFont="1" applyFill="1" applyBorder="1" applyAlignment="1"/>
    <xf numFmtId="187" fontId="7" fillId="30" borderId="1" xfId="0" applyNumberFormat="1" applyFont="1" applyFill="1" applyBorder="1" applyAlignment="1"/>
    <xf numFmtId="0" fontId="7" fillId="30" borderId="1" xfId="0" applyFont="1" applyFill="1" applyBorder="1" applyAlignment="1"/>
    <xf numFmtId="189" fontId="7" fillId="30" borderId="1" xfId="0" applyNumberFormat="1" applyFont="1" applyFill="1" applyBorder="1" applyAlignment="1"/>
    <xf numFmtId="188" fontId="7" fillId="30" borderId="1" xfId="0" applyNumberFormat="1" applyFont="1" applyFill="1" applyBorder="1" applyAlignment="1"/>
    <xf numFmtId="188" fontId="7" fillId="30" borderId="2" xfId="0" applyNumberFormat="1" applyFont="1" applyFill="1" applyBorder="1" applyAlignment="1"/>
    <xf numFmtId="187" fontId="1" fillId="31" borderId="8" xfId="0" applyNumberFormat="1" applyFont="1" applyFill="1" applyBorder="1" applyAlignment="1"/>
    <xf numFmtId="187" fontId="7" fillId="31" borderId="9" xfId="0" applyNumberFormat="1" applyFont="1" applyFill="1" applyBorder="1" applyAlignment="1"/>
    <xf numFmtId="0" fontId="7" fillId="31" borderId="9" xfId="0" applyFont="1" applyFill="1" applyBorder="1" applyAlignment="1"/>
    <xf numFmtId="0" fontId="7" fillId="31" borderId="10" xfId="0" applyFont="1" applyFill="1" applyBorder="1" applyAlignment="1"/>
    <xf numFmtId="189" fontId="7" fillId="31" borderId="10" xfId="0" applyNumberFormat="1" applyFont="1" applyFill="1" applyBorder="1" applyAlignment="1"/>
    <xf numFmtId="188" fontId="7" fillId="31" borderId="10" xfId="0" applyNumberFormat="1" applyFont="1" applyFill="1" applyBorder="1" applyAlignment="1"/>
    <xf numFmtId="187" fontId="7" fillId="32" borderId="8" xfId="0" applyNumberFormat="1" applyFont="1" applyFill="1" applyBorder="1" applyAlignment="1"/>
    <xf numFmtId="0" fontId="1" fillId="32" borderId="9" xfId="0" applyFont="1" applyFill="1" applyBorder="1" applyAlignment="1"/>
    <xf numFmtId="0" fontId="7" fillId="32" borderId="9" xfId="0" applyFont="1" applyFill="1" applyBorder="1" applyAlignment="1"/>
    <xf numFmtId="0" fontId="7" fillId="32" borderId="10" xfId="0" applyFont="1" applyFill="1" applyBorder="1" applyAlignment="1"/>
    <xf numFmtId="0" fontId="1" fillId="32" borderId="10" xfId="0" applyFont="1" applyFill="1" applyBorder="1" applyAlignment="1">
      <alignment horizontal="center" wrapText="1"/>
    </xf>
    <xf numFmtId="189" fontId="1" fillId="32" borderId="10" xfId="0" applyNumberFormat="1" applyFont="1" applyFill="1" applyBorder="1" applyAlignment="1">
      <alignment horizontal="right"/>
    </xf>
    <xf numFmtId="188" fontId="1" fillId="32" borderId="10" xfId="0" applyNumberFormat="1" applyFont="1" applyFill="1" applyBorder="1" applyAlignment="1">
      <alignment horizontal="right"/>
    </xf>
    <xf numFmtId="188" fontId="7" fillId="32" borderId="10" xfId="0" applyNumberFormat="1" applyFont="1" applyFill="1" applyBorder="1" applyAlignment="1"/>
    <xf numFmtId="187" fontId="7" fillId="10" borderId="8" xfId="0" applyNumberFormat="1" applyFont="1" applyFill="1" applyBorder="1" applyAlignment="1"/>
    <xf numFmtId="187" fontId="7" fillId="10" borderId="9" xfId="0" applyNumberFormat="1" applyFont="1" applyFill="1" applyBorder="1" applyAlignment="1"/>
    <xf numFmtId="0" fontId="9" fillId="10" borderId="9" xfId="0" applyFont="1" applyFill="1" applyBorder="1" applyAlignment="1"/>
    <xf numFmtId="0" fontId="7" fillId="10" borderId="9" xfId="0" applyFont="1" applyFill="1" applyBorder="1" applyAlignment="1"/>
    <xf numFmtId="0" fontId="7" fillId="10" borderId="10" xfId="0" applyFont="1" applyFill="1" applyBorder="1" applyAlignment="1"/>
    <xf numFmtId="189" fontId="7" fillId="10" borderId="10" xfId="0" applyNumberFormat="1" applyFont="1" applyFill="1" applyBorder="1" applyAlignment="1"/>
    <xf numFmtId="189" fontId="9" fillId="10" borderId="10" xfId="0" applyNumberFormat="1" applyFont="1" applyFill="1" applyBorder="1" applyAlignment="1">
      <alignment horizontal="right"/>
    </xf>
    <xf numFmtId="188" fontId="7" fillId="10" borderId="10" xfId="0" applyNumberFormat="1" applyFont="1" applyFill="1" applyBorder="1" applyAlignment="1"/>
    <xf numFmtId="0" fontId="9" fillId="0" borderId="9" xfId="0" applyFont="1" applyBorder="1" applyAlignment="1"/>
    <xf numFmtId="0" fontId="9" fillId="0" borderId="10" xfId="0" applyFont="1" applyBorder="1" applyAlignment="1">
      <alignment horizontal="center"/>
    </xf>
    <xf numFmtId="0" fontId="9" fillId="10" borderId="9" xfId="0" applyFont="1" applyFill="1" applyBorder="1" applyAlignment="1"/>
    <xf numFmtId="0" fontId="9" fillId="10" borderId="10" xfId="0" applyFont="1" applyFill="1" applyBorder="1" applyAlignment="1">
      <alignment horizontal="center"/>
    </xf>
    <xf numFmtId="188" fontId="9" fillId="10" borderId="10" xfId="0" applyNumberFormat="1" applyFont="1" applyFill="1" applyBorder="1" applyAlignment="1">
      <alignment horizontal="right"/>
    </xf>
    <xf numFmtId="187" fontId="5" fillId="31" borderId="8" xfId="0" applyNumberFormat="1" applyFont="1" applyFill="1" applyBorder="1" applyAlignment="1"/>
    <xf numFmtId="187" fontId="2" fillId="31" borderId="9" xfId="0" applyNumberFormat="1" applyFont="1" applyFill="1" applyBorder="1" applyAlignment="1"/>
    <xf numFmtId="0" fontId="2" fillId="31" borderId="9" xfId="0" applyFont="1" applyFill="1" applyBorder="1" applyAlignment="1"/>
    <xf numFmtId="189" fontId="2" fillId="31" borderId="10" xfId="0" applyNumberFormat="1" applyFont="1" applyFill="1" applyBorder="1" applyAlignment="1"/>
    <xf numFmtId="188" fontId="2" fillId="31" borderId="10" xfId="0" applyNumberFormat="1" applyFont="1" applyFill="1" applyBorder="1" applyAlignment="1"/>
    <xf numFmtId="190" fontId="2" fillId="32" borderId="8" xfId="0" applyNumberFormat="1" applyFont="1" applyFill="1" applyBorder="1" applyAlignment="1"/>
    <xf numFmtId="0" fontId="5" fillId="32" borderId="9" xfId="0" applyFont="1" applyFill="1" applyBorder="1" applyAlignment="1"/>
    <xf numFmtId="190" fontId="2" fillId="32" borderId="9" xfId="0" applyNumberFormat="1" applyFont="1" applyFill="1" applyBorder="1" applyAlignment="1"/>
    <xf numFmtId="187" fontId="2" fillId="32" borderId="9" xfId="0" applyNumberFormat="1" applyFont="1" applyFill="1" applyBorder="1" applyAlignment="1"/>
    <xf numFmtId="0" fontId="2" fillId="32" borderId="9" xfId="0" applyFont="1" applyFill="1" applyBorder="1" applyAlignment="1"/>
    <xf numFmtId="0" fontId="2" fillId="32" borderId="10" xfId="0" applyFont="1" applyFill="1" applyBorder="1" applyAlignment="1"/>
    <xf numFmtId="0" fontId="5" fillId="32" borderId="10" xfId="0" applyFont="1" applyFill="1" applyBorder="1" applyAlignment="1">
      <alignment horizontal="center" wrapText="1"/>
    </xf>
    <xf numFmtId="189" fontId="5" fillId="32" borderId="10" xfId="0" applyNumberFormat="1" applyFont="1" applyFill="1" applyBorder="1" applyAlignment="1">
      <alignment horizontal="right"/>
    </xf>
    <xf numFmtId="188" fontId="5" fillId="32" borderId="10" xfId="0" applyNumberFormat="1" applyFont="1" applyFill="1" applyBorder="1" applyAlignment="1">
      <alignment horizontal="right"/>
    </xf>
    <xf numFmtId="188" fontId="2" fillId="32" borderId="10" xfId="0" applyNumberFormat="1" applyFont="1" applyFill="1" applyBorder="1" applyAlignment="1"/>
    <xf numFmtId="187" fontId="2" fillId="32" borderId="8" xfId="0" applyNumberFormat="1" applyFont="1" applyFill="1" applyBorder="1" applyAlignment="1"/>
    <xf numFmtId="0" fontId="5" fillId="23" borderId="9" xfId="0" applyFont="1" applyFill="1" applyBorder="1" applyAlignment="1"/>
    <xf numFmtId="187" fontId="27" fillId="25" borderId="9" xfId="0" applyNumberFormat="1" applyFont="1" applyFill="1" applyBorder="1" applyAlignment="1"/>
    <xf numFmtId="187" fontId="16" fillId="2" borderId="10" xfId="0" applyNumberFormat="1" applyFont="1" applyFill="1" applyBorder="1" applyAlignment="1">
      <alignment horizontal="center" wrapText="1"/>
    </xf>
    <xf numFmtId="187" fontId="28" fillId="2" borderId="9" xfId="0" applyNumberFormat="1" applyFont="1" applyFill="1" applyBorder="1" applyAlignment="1"/>
    <xf numFmtId="0" fontId="29" fillId="25" borderId="9" xfId="0" applyFont="1" applyFill="1" applyBorder="1" applyAlignment="1"/>
    <xf numFmtId="189" fontId="2" fillId="32" borderId="10" xfId="0" applyNumberFormat="1" applyFont="1" applyFill="1" applyBorder="1" applyAlignment="1"/>
    <xf numFmtId="0" fontId="5" fillId="25" borderId="10" xfId="0" applyFont="1" applyFill="1" applyBorder="1" applyAlignment="1">
      <alignment horizontal="center"/>
    </xf>
    <xf numFmtId="0" fontId="16" fillId="0" borderId="9" xfId="0" quotePrefix="1" applyFont="1" applyBorder="1" applyAlignment="1"/>
    <xf numFmtId="187" fontId="28" fillId="2" borderId="1" xfId="0" applyNumberFormat="1" applyFont="1" applyFill="1" applyBorder="1" applyAlignment="1"/>
    <xf numFmtId="189" fontId="2" fillId="2" borderId="2" xfId="0" applyNumberFormat="1" applyFont="1" applyFill="1" applyBorder="1" applyAlignment="1"/>
    <xf numFmtId="190" fontId="7" fillId="32" borderId="8" xfId="0" applyNumberFormat="1" applyFont="1" applyFill="1" applyBorder="1" applyAlignment="1"/>
    <xf numFmtId="187" fontId="1" fillId="32" borderId="9" xfId="0" applyNumberFormat="1" applyFont="1" applyFill="1" applyBorder="1" applyAlignment="1"/>
    <xf numFmtId="190" fontId="7" fillId="32" borderId="9" xfId="0" applyNumberFormat="1" applyFont="1" applyFill="1" applyBorder="1" applyAlignment="1"/>
    <xf numFmtId="187" fontId="7" fillId="32" borderId="9" xfId="0" applyNumberFormat="1" applyFont="1" applyFill="1" applyBorder="1" applyAlignment="1"/>
    <xf numFmtId="187" fontId="1" fillId="32" borderId="10" xfId="0" applyNumberFormat="1" applyFont="1" applyFill="1" applyBorder="1" applyAlignment="1">
      <alignment horizontal="center" wrapText="1"/>
    </xf>
    <xf numFmtId="187" fontId="30" fillId="2" borderId="9" xfId="0" applyNumberFormat="1" applyFont="1" applyFill="1" applyBorder="1" applyAlignment="1"/>
    <xf numFmtId="187" fontId="9" fillId="2" borderId="9" xfId="0" applyNumberFormat="1" applyFont="1" applyFill="1" applyBorder="1" applyAlignment="1"/>
    <xf numFmtId="187" fontId="31" fillId="23" borderId="9" xfId="0" quotePrefix="1" applyNumberFormat="1" applyFont="1" applyFill="1" applyBorder="1" applyAlignment="1"/>
    <xf numFmtId="187" fontId="7" fillId="2" borderId="8" xfId="0" applyNumberFormat="1" applyFont="1" applyFill="1" applyBorder="1" applyAlignment="1"/>
    <xf numFmtId="189" fontId="9" fillId="2" borderId="10" xfId="0" applyNumberFormat="1" applyFont="1" applyFill="1" applyBorder="1" applyAlignment="1">
      <alignment horizontal="right"/>
    </xf>
    <xf numFmtId="187" fontId="2" fillId="26" borderId="10" xfId="0" applyNumberFormat="1" applyFont="1" applyFill="1" applyBorder="1" applyAlignment="1"/>
    <xf numFmtId="187" fontId="2" fillId="26" borderId="1" xfId="0" applyNumberFormat="1" applyFont="1" applyFill="1" applyBorder="1" applyAlignment="1"/>
    <xf numFmtId="187" fontId="2" fillId="26" borderId="2" xfId="0" applyNumberFormat="1" applyFont="1" applyFill="1" applyBorder="1" applyAlignment="1"/>
    <xf numFmtId="189" fontId="2" fillId="26" borderId="2" xfId="0" applyNumberFormat="1" applyFont="1" applyFill="1" applyBorder="1" applyAlignment="1"/>
    <xf numFmtId="188" fontId="2" fillId="26" borderId="2" xfId="0" applyNumberFormat="1" applyFont="1" applyFill="1" applyBorder="1" applyAlignment="1"/>
    <xf numFmtId="190" fontId="32" fillId="32" borderId="8" xfId="0" applyNumberFormat="1" applyFont="1" applyFill="1" applyBorder="1" applyAlignment="1"/>
    <xf numFmtId="187" fontId="24" fillId="32" borderId="9" xfId="0" applyNumberFormat="1" applyFont="1" applyFill="1" applyBorder="1" applyAlignment="1"/>
    <xf numFmtId="190" fontId="32" fillId="32" borderId="9" xfId="0" applyNumberFormat="1" applyFont="1" applyFill="1" applyBorder="1" applyAlignment="1"/>
    <xf numFmtId="187" fontId="32" fillId="32" borderId="9" xfId="0" applyNumberFormat="1" applyFont="1" applyFill="1" applyBorder="1" applyAlignment="1"/>
    <xf numFmtId="0" fontId="32" fillId="32" borderId="9" xfId="0" applyFont="1" applyFill="1" applyBorder="1" applyAlignment="1"/>
    <xf numFmtId="0" fontId="32" fillId="32" borderId="10" xfId="0" applyFont="1" applyFill="1" applyBorder="1" applyAlignment="1"/>
    <xf numFmtId="187" fontId="24" fillId="32" borderId="10" xfId="0" applyNumberFormat="1" applyFont="1" applyFill="1" applyBorder="1" applyAlignment="1">
      <alignment horizontal="center" wrapText="1"/>
    </xf>
    <xf numFmtId="189" fontId="32" fillId="32" borderId="10" xfId="0" applyNumberFormat="1" applyFont="1" applyFill="1" applyBorder="1" applyAlignment="1"/>
    <xf numFmtId="188" fontId="24" fillId="32" borderId="10" xfId="0" applyNumberFormat="1" applyFont="1" applyFill="1" applyBorder="1" applyAlignment="1">
      <alignment horizontal="right"/>
    </xf>
    <xf numFmtId="188" fontId="32" fillId="32" borderId="10" xfId="0" applyNumberFormat="1" applyFont="1" applyFill="1" applyBorder="1" applyAlignment="1"/>
    <xf numFmtId="190" fontId="32" fillId="2" borderId="8" xfId="0" applyNumberFormat="1" applyFont="1" applyFill="1" applyBorder="1" applyAlignment="1"/>
    <xf numFmtId="187" fontId="32" fillId="2" borderId="9" xfId="0" applyNumberFormat="1" applyFont="1" applyFill="1" applyBorder="1" applyAlignment="1"/>
    <xf numFmtId="187" fontId="24" fillId="2" borderId="9" xfId="0" applyNumberFormat="1" applyFont="1" applyFill="1" applyBorder="1" applyAlignment="1"/>
    <xf numFmtId="187" fontId="33" fillId="2" borderId="9" xfId="0" applyNumberFormat="1" applyFont="1" applyFill="1" applyBorder="1" applyAlignment="1"/>
    <xf numFmtId="0" fontId="32" fillId="2" borderId="9" xfId="0" applyFont="1" applyFill="1" applyBorder="1" applyAlignment="1"/>
    <xf numFmtId="0" fontId="32" fillId="2" borderId="10" xfId="0" applyFont="1" applyFill="1" applyBorder="1" applyAlignment="1"/>
    <xf numFmtId="187" fontId="24" fillId="2" borderId="10" xfId="0" applyNumberFormat="1" applyFont="1" applyFill="1" applyBorder="1" applyAlignment="1">
      <alignment horizontal="center"/>
    </xf>
    <xf numFmtId="189" fontId="32" fillId="2" borderId="10" xfId="0" applyNumberFormat="1" applyFont="1" applyFill="1" applyBorder="1" applyAlignment="1"/>
    <xf numFmtId="188" fontId="32" fillId="2" borderId="10" xfId="0" applyNumberFormat="1" applyFont="1" applyFill="1" applyBorder="1" applyAlignment="1"/>
    <xf numFmtId="188" fontId="24" fillId="2" borderId="10" xfId="0" applyNumberFormat="1" applyFont="1" applyFill="1" applyBorder="1" applyAlignment="1">
      <alignment horizontal="right"/>
    </xf>
    <xf numFmtId="0" fontId="20" fillId="2" borderId="9" xfId="0" applyFont="1" applyFill="1" applyBorder="1" applyAlignment="1"/>
    <xf numFmtId="187" fontId="20" fillId="2" borderId="10" xfId="0" applyNumberFormat="1" applyFont="1" applyFill="1" applyBorder="1" applyAlignment="1">
      <alignment horizontal="center"/>
    </xf>
    <xf numFmtId="187" fontId="34" fillId="2" borderId="9" xfId="0" applyNumberFormat="1" applyFont="1" applyFill="1" applyBorder="1" applyAlignment="1"/>
    <xf numFmtId="187" fontId="20" fillId="0" borderId="10" xfId="0" applyNumberFormat="1" applyFont="1" applyBorder="1" applyAlignment="1">
      <alignment horizontal="center" wrapText="1"/>
    </xf>
    <xf numFmtId="189" fontId="32" fillId="0" borderId="10" xfId="0" applyNumberFormat="1" applyFont="1" applyBorder="1" applyAlignment="1"/>
    <xf numFmtId="188" fontId="32" fillId="0" borderId="10" xfId="0" applyNumberFormat="1" applyFont="1" applyBorder="1" applyAlignment="1"/>
    <xf numFmtId="187" fontId="20" fillId="2" borderId="9" xfId="0" applyNumberFormat="1" applyFont="1" applyFill="1" applyBorder="1" applyAlignment="1"/>
    <xf numFmtId="187" fontId="32" fillId="2" borderId="10" xfId="0" applyNumberFormat="1" applyFont="1" applyFill="1" applyBorder="1" applyAlignment="1"/>
    <xf numFmtId="187" fontId="20" fillId="0" borderId="10" xfId="0" applyNumberFormat="1" applyFont="1" applyBorder="1" applyAlignment="1">
      <alignment horizontal="center"/>
    </xf>
    <xf numFmtId="187" fontId="32" fillId="0" borderId="8" xfId="0" applyNumberFormat="1" applyFont="1" applyBorder="1" applyAlignment="1"/>
    <xf numFmtId="187" fontId="32" fillId="0" borderId="9" xfId="0" applyNumberFormat="1" applyFont="1" applyBorder="1" applyAlignment="1"/>
    <xf numFmtId="187" fontId="35" fillId="23" borderId="9" xfId="0" quotePrefix="1" applyNumberFormat="1" applyFont="1" applyFill="1" applyBorder="1" applyAlignment="1"/>
    <xf numFmtId="0" fontId="32" fillId="23" borderId="9" xfId="0" applyFont="1" applyFill="1" applyBorder="1" applyAlignment="1"/>
    <xf numFmtId="0" fontId="32" fillId="23" borderId="10" xfId="0" applyFont="1" applyFill="1" applyBorder="1" applyAlignment="1"/>
    <xf numFmtId="187" fontId="32" fillId="0" borderId="10" xfId="0" applyNumberFormat="1" applyFont="1" applyBorder="1" applyAlignment="1"/>
    <xf numFmtId="187" fontId="32" fillId="26" borderId="8" xfId="0" applyNumberFormat="1" applyFont="1" applyFill="1" applyBorder="1" applyAlignment="1"/>
    <xf numFmtId="187" fontId="32" fillId="26" borderId="9" xfId="0" applyNumberFormat="1" applyFont="1" applyFill="1" applyBorder="1" applyAlignment="1"/>
    <xf numFmtId="0" fontId="32" fillId="26" borderId="9" xfId="0" applyFont="1" applyFill="1" applyBorder="1" applyAlignment="1"/>
    <xf numFmtId="0" fontId="32" fillId="26" borderId="10" xfId="0" applyFont="1" applyFill="1" applyBorder="1" applyAlignment="1"/>
    <xf numFmtId="187" fontId="32" fillId="26" borderId="10" xfId="0" applyNumberFormat="1" applyFont="1" applyFill="1" applyBorder="1" applyAlignment="1"/>
    <xf numFmtId="189" fontId="32" fillId="26" borderId="10" xfId="0" applyNumberFormat="1" applyFont="1" applyFill="1" applyBorder="1" applyAlignment="1"/>
    <xf numFmtId="188" fontId="32" fillId="26" borderId="10" xfId="0" applyNumberFormat="1" applyFont="1" applyFill="1" applyBorder="1" applyAlignment="1"/>
    <xf numFmtId="187" fontId="32" fillId="26" borderId="1" xfId="0" applyNumberFormat="1" applyFont="1" applyFill="1" applyBorder="1" applyAlignment="1"/>
    <xf numFmtId="187" fontId="32" fillId="26" borderId="2" xfId="0" applyNumberFormat="1" applyFont="1" applyFill="1" applyBorder="1" applyAlignment="1"/>
    <xf numFmtId="189" fontId="32" fillId="26" borderId="2" xfId="0" applyNumberFormat="1" applyFont="1" applyFill="1" applyBorder="1" applyAlignment="1"/>
    <xf numFmtId="188" fontId="32" fillId="26" borderId="2" xfId="0" applyNumberFormat="1" applyFont="1" applyFill="1" applyBorder="1" applyAlignment="1"/>
    <xf numFmtId="187" fontId="32" fillId="32" borderId="10" xfId="0" applyNumberFormat="1" applyFont="1" applyFill="1" applyBorder="1" applyAlignment="1"/>
    <xf numFmtId="187" fontId="24" fillId="32" borderId="10" xfId="0" applyNumberFormat="1" applyFont="1" applyFill="1" applyBorder="1" applyAlignment="1">
      <alignment horizontal="center"/>
    </xf>
    <xf numFmtId="189" fontId="24" fillId="32" borderId="10" xfId="0" applyNumberFormat="1" applyFont="1" applyFill="1" applyBorder="1" applyAlignment="1">
      <alignment horizontal="right"/>
    </xf>
    <xf numFmtId="187" fontId="24" fillId="2" borderId="9" xfId="0" applyNumberFormat="1" applyFont="1" applyFill="1" applyBorder="1" applyAlignment="1">
      <alignment horizontal="center"/>
    </xf>
    <xf numFmtId="187" fontId="24" fillId="2" borderId="10" xfId="0" applyNumberFormat="1" applyFont="1" applyFill="1" applyBorder="1" applyAlignment="1">
      <alignment horizontal="center" wrapText="1"/>
    </xf>
    <xf numFmtId="187" fontId="20" fillId="2" borderId="10" xfId="0" applyNumberFormat="1" applyFont="1" applyFill="1" applyBorder="1" applyAlignment="1">
      <alignment horizontal="center" wrapText="1"/>
    </xf>
    <xf numFmtId="187" fontId="32" fillId="2" borderId="8" xfId="0" applyNumberFormat="1" applyFont="1" applyFill="1" applyBorder="1" applyAlignment="1"/>
    <xf numFmtId="187" fontId="37" fillId="2" borderId="9" xfId="0" quotePrefix="1" applyNumberFormat="1" applyFont="1" applyFill="1" applyBorder="1" applyAlignment="1"/>
    <xf numFmtId="187" fontId="24" fillId="2" borderId="9" xfId="0" applyNumberFormat="1" applyFont="1" applyFill="1" applyBorder="1" applyAlignment="1"/>
    <xf numFmtId="189" fontId="24" fillId="2" borderId="10" xfId="0" applyNumberFormat="1" applyFont="1" applyFill="1" applyBorder="1" applyAlignment="1">
      <alignment horizontal="right"/>
    </xf>
    <xf numFmtId="189" fontId="20" fillId="2" borderId="10" xfId="0" applyNumberFormat="1" applyFont="1" applyFill="1" applyBorder="1" applyAlignment="1">
      <alignment horizontal="right"/>
    </xf>
    <xf numFmtId="191" fontId="20" fillId="2" borderId="10" xfId="0" applyNumberFormat="1" applyFont="1" applyFill="1" applyBorder="1" applyAlignment="1">
      <alignment horizontal="right"/>
    </xf>
    <xf numFmtId="187" fontId="20" fillId="2" borderId="9" xfId="0" quotePrefix="1" applyNumberFormat="1" applyFont="1" applyFill="1" applyBorder="1" applyAlignment="1"/>
    <xf numFmtId="187" fontId="38" fillId="2" borderId="9" xfId="0" applyNumberFormat="1" applyFont="1" applyFill="1" applyBorder="1" applyAlignment="1"/>
    <xf numFmtId="187" fontId="32" fillId="2" borderId="7" xfId="0" applyNumberFormat="1" applyFont="1" applyFill="1" applyBorder="1" applyAlignment="1"/>
    <xf numFmtId="187" fontId="32" fillId="2" borderId="1" xfId="0" applyNumberFormat="1" applyFont="1" applyFill="1" applyBorder="1" applyAlignment="1"/>
    <xf numFmtId="187" fontId="32" fillId="2" borderId="2" xfId="0" applyNumberFormat="1" applyFont="1" applyFill="1" applyBorder="1" applyAlignment="1"/>
    <xf numFmtId="187" fontId="20" fillId="2" borderId="2" xfId="0" applyNumberFormat="1" applyFont="1" applyFill="1" applyBorder="1" applyAlignment="1">
      <alignment horizontal="center"/>
    </xf>
    <xf numFmtId="189" fontId="32" fillId="2" borderId="2" xfId="0" applyNumberFormat="1" applyFont="1" applyFill="1" applyBorder="1" applyAlignment="1"/>
    <xf numFmtId="189" fontId="20" fillId="2" borderId="2" xfId="0" applyNumberFormat="1" applyFont="1" applyFill="1" applyBorder="1" applyAlignment="1">
      <alignment horizontal="right"/>
    </xf>
    <xf numFmtId="188" fontId="32" fillId="2" borderId="2" xfId="0" applyNumberFormat="1" applyFont="1" applyFill="1" applyBorder="1" applyAlignment="1"/>
    <xf numFmtId="187" fontId="1" fillId="32" borderId="10" xfId="0" applyNumberFormat="1" applyFont="1" applyFill="1" applyBorder="1" applyAlignment="1">
      <alignment horizontal="center"/>
    </xf>
    <xf numFmtId="187" fontId="1" fillId="0" borderId="10" xfId="0" applyNumberFormat="1" applyFont="1" applyBorder="1" applyAlignment="1">
      <alignment horizontal="center" wrapText="1"/>
    </xf>
    <xf numFmtId="187" fontId="1" fillId="2" borderId="9" xfId="0" applyNumberFormat="1" applyFont="1" applyFill="1" applyBorder="1" applyAlignment="1"/>
    <xf numFmtId="189" fontId="1" fillId="2" borderId="10" xfId="0" applyNumberFormat="1" applyFont="1" applyFill="1" applyBorder="1" applyAlignment="1">
      <alignment horizontal="right"/>
    </xf>
    <xf numFmtId="0" fontId="40" fillId="2" borderId="9" xfId="0" applyFont="1" applyFill="1" applyBorder="1" applyAlignment="1"/>
    <xf numFmtId="187" fontId="7" fillId="2" borderId="7" xfId="0" applyNumberFormat="1" applyFont="1" applyFill="1" applyBorder="1" applyAlignment="1"/>
    <xf numFmtId="187" fontId="7" fillId="2" borderId="1" xfId="0" applyNumberFormat="1" applyFont="1" applyFill="1" applyBorder="1" applyAlignment="1"/>
    <xf numFmtId="187" fontId="1" fillId="2" borderId="1" xfId="0" applyNumberFormat="1" applyFont="1" applyFill="1" applyBorder="1" applyAlignment="1"/>
    <xf numFmtId="187" fontId="9" fillId="2" borderId="2" xfId="0" applyNumberFormat="1" applyFont="1" applyFill="1" applyBorder="1" applyAlignment="1">
      <alignment horizontal="center"/>
    </xf>
    <xf numFmtId="189" fontId="9" fillId="2" borderId="2" xfId="0" applyNumberFormat="1" applyFont="1" applyFill="1" applyBorder="1" applyAlignment="1">
      <alignment horizontal="right"/>
    </xf>
    <xf numFmtId="187" fontId="5" fillId="33" borderId="7" xfId="0" applyNumberFormat="1" applyFont="1" applyFill="1" applyBorder="1" applyAlignment="1"/>
    <xf numFmtId="187" fontId="2" fillId="33" borderId="1" xfId="0" applyNumberFormat="1" applyFont="1" applyFill="1" applyBorder="1" applyAlignment="1"/>
    <xf numFmtId="0" fontId="2" fillId="33" borderId="1" xfId="0" applyFont="1" applyFill="1" applyBorder="1" applyAlignment="1"/>
    <xf numFmtId="189" fontId="2" fillId="33" borderId="1" xfId="0" applyNumberFormat="1" applyFont="1" applyFill="1" applyBorder="1" applyAlignment="1"/>
    <xf numFmtId="188" fontId="2" fillId="33" borderId="1" xfId="0" applyNumberFormat="1" applyFont="1" applyFill="1" applyBorder="1" applyAlignment="1"/>
    <xf numFmtId="188" fontId="2" fillId="33" borderId="2" xfId="0" applyNumberFormat="1" applyFont="1" applyFill="1" applyBorder="1" applyAlignment="1"/>
    <xf numFmtId="187" fontId="5" fillId="34" borderId="8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2" fillId="34" borderId="9" xfId="0" applyFont="1" applyFill="1" applyBorder="1" applyAlignment="1"/>
    <xf numFmtId="0" fontId="2" fillId="34" borderId="10" xfId="0" applyFont="1" applyFill="1" applyBorder="1" applyAlignment="1"/>
    <xf numFmtId="189" fontId="2" fillId="34" borderId="10" xfId="0" applyNumberFormat="1" applyFont="1" applyFill="1" applyBorder="1" applyAlignment="1"/>
    <xf numFmtId="188" fontId="2" fillId="34" borderId="10" xfId="0" applyNumberFormat="1" applyFont="1" applyFill="1" applyBorder="1" applyAlignment="1"/>
    <xf numFmtId="187" fontId="2" fillId="35" borderId="8" xfId="0" applyNumberFormat="1" applyFont="1" applyFill="1" applyBorder="1" applyAlignment="1"/>
    <xf numFmtId="0" fontId="5" fillId="35" borderId="9" xfId="0" applyFont="1" applyFill="1" applyBorder="1" applyAlignment="1"/>
    <xf numFmtId="187" fontId="2" fillId="35" borderId="9" xfId="0" applyNumberFormat="1" applyFont="1" applyFill="1" applyBorder="1" applyAlignment="1"/>
    <xf numFmtId="0" fontId="2" fillId="35" borderId="9" xfId="0" applyFont="1" applyFill="1" applyBorder="1" applyAlignment="1"/>
    <xf numFmtId="0" fontId="2" fillId="35" borderId="10" xfId="0" applyFont="1" applyFill="1" applyBorder="1" applyAlignment="1"/>
    <xf numFmtId="0" fontId="5" fillId="35" borderId="10" xfId="0" applyFont="1" applyFill="1" applyBorder="1" applyAlignment="1">
      <alignment horizontal="center" wrapText="1"/>
    </xf>
    <xf numFmtId="189" fontId="5" fillId="35" borderId="10" xfId="0" applyNumberFormat="1" applyFont="1" applyFill="1" applyBorder="1" applyAlignment="1">
      <alignment horizontal="right"/>
    </xf>
    <xf numFmtId="188" fontId="5" fillId="35" borderId="10" xfId="0" applyNumberFormat="1" applyFont="1" applyFill="1" applyBorder="1" applyAlignment="1">
      <alignment horizontal="right"/>
    </xf>
    <xf numFmtId="188" fontId="2" fillId="35" borderId="10" xfId="0" applyNumberFormat="1" applyFont="1" applyFill="1" applyBorder="1" applyAlignment="1"/>
    <xf numFmtId="188" fontId="2" fillId="35" borderId="11" xfId="0" applyNumberFormat="1" applyFont="1" applyFill="1" applyBorder="1" applyAlignment="1"/>
    <xf numFmtId="187" fontId="2" fillId="2" borderId="7" xfId="0" applyNumberFormat="1" applyFont="1" applyFill="1" applyBorder="1" applyAlignment="1"/>
    <xf numFmtId="0" fontId="16" fillId="0" borderId="1" xfId="0" applyFont="1" applyBorder="1" applyAlignment="1"/>
    <xf numFmtId="0" fontId="16" fillId="2" borderId="2" xfId="0" applyFont="1" applyFill="1" applyBorder="1" applyAlignment="1">
      <alignment horizontal="center" wrapText="1"/>
    </xf>
    <xf numFmtId="187" fontId="2" fillId="26" borderId="7" xfId="0" applyNumberFormat="1" applyFont="1" applyFill="1" applyBorder="1" applyAlignment="1"/>
    <xf numFmtId="0" fontId="2" fillId="26" borderId="1" xfId="0" applyFont="1" applyFill="1" applyBorder="1" applyAlignment="1"/>
    <xf numFmtId="0" fontId="2" fillId="26" borderId="2" xfId="0" applyFont="1" applyFill="1" applyBorder="1" applyAlignment="1"/>
    <xf numFmtId="187" fontId="32" fillId="35" borderId="8" xfId="0" applyNumberFormat="1" applyFont="1" applyFill="1" applyBorder="1" applyAlignment="1"/>
    <xf numFmtId="0" fontId="24" fillId="35" borderId="9" xfId="0" applyFont="1" applyFill="1" applyBorder="1" applyAlignment="1"/>
    <xf numFmtId="187" fontId="32" fillId="35" borderId="9" xfId="0" applyNumberFormat="1" applyFont="1" applyFill="1" applyBorder="1" applyAlignment="1"/>
    <xf numFmtId="0" fontId="32" fillId="35" borderId="9" xfId="0" applyFont="1" applyFill="1" applyBorder="1" applyAlignment="1"/>
    <xf numFmtId="0" fontId="32" fillId="35" borderId="10" xfId="0" applyFont="1" applyFill="1" applyBorder="1" applyAlignment="1"/>
    <xf numFmtId="187" fontId="24" fillId="35" borderId="10" xfId="0" applyNumberFormat="1" applyFont="1" applyFill="1" applyBorder="1" applyAlignment="1">
      <alignment horizontal="center" wrapText="1"/>
    </xf>
    <xf numFmtId="189" fontId="32" fillId="35" borderId="10" xfId="0" applyNumberFormat="1" applyFont="1" applyFill="1" applyBorder="1" applyAlignment="1"/>
    <xf numFmtId="188" fontId="24" fillId="35" borderId="10" xfId="0" applyNumberFormat="1" applyFont="1" applyFill="1" applyBorder="1" applyAlignment="1">
      <alignment horizontal="right"/>
    </xf>
    <xf numFmtId="188" fontId="32" fillId="35" borderId="10" xfId="0" applyNumberFormat="1" applyFont="1" applyFill="1" applyBorder="1" applyAlignment="1"/>
    <xf numFmtId="0" fontId="24" fillId="2" borderId="9" xfId="0" applyFont="1" applyFill="1" applyBorder="1" applyAlignment="1"/>
    <xf numFmtId="0" fontId="41" fillId="2" borderId="9" xfId="0" applyFont="1" applyFill="1" applyBorder="1" applyAlignment="1"/>
    <xf numFmtId="0" fontId="42" fillId="2" borderId="9" xfId="0" applyFont="1" applyFill="1" applyBorder="1" applyAlignment="1"/>
    <xf numFmtId="0" fontId="24" fillId="2" borderId="9" xfId="0" applyFont="1" applyFill="1" applyBorder="1" applyAlignment="1">
      <alignment horizontal="center"/>
    </xf>
    <xf numFmtId="0" fontId="43" fillId="23" borderId="9" xfId="0" quotePrefix="1" applyFont="1" applyFill="1" applyBorder="1" applyAlignment="1"/>
    <xf numFmtId="0" fontId="32" fillId="0" borderId="10" xfId="0" applyFont="1" applyBorder="1" applyAlignment="1"/>
    <xf numFmtId="189" fontId="24" fillId="35" borderId="10" xfId="0" applyNumberFormat="1" applyFont="1" applyFill="1" applyBorder="1" applyAlignment="1"/>
    <xf numFmtId="188" fontId="7" fillId="22" borderId="12" xfId="0" applyNumberFormat="1" applyFont="1" applyFill="1" applyBorder="1" applyAlignment="1"/>
    <xf numFmtId="187" fontId="1" fillId="12" borderId="9" xfId="0" applyNumberFormat="1" applyFont="1" applyFill="1" applyBorder="1" applyAlignment="1">
      <alignment horizontal="center"/>
    </xf>
    <xf numFmtId="189" fontId="7" fillId="12" borderId="9" xfId="0" applyNumberFormat="1" applyFont="1" applyFill="1" applyBorder="1" applyAlignment="1"/>
    <xf numFmtId="187" fontId="7" fillId="12" borderId="8" xfId="0" applyNumberFormat="1" applyFont="1" applyFill="1" applyBorder="1" applyAlignment="1"/>
    <xf numFmtId="187" fontId="9" fillId="12" borderId="9" xfId="0" applyNumberFormat="1" applyFont="1" applyFill="1" applyBorder="1" applyAlignment="1"/>
    <xf numFmtId="187" fontId="1" fillId="0" borderId="10" xfId="0" applyNumberFormat="1" applyFont="1" applyBorder="1" applyAlignment="1">
      <alignment horizontal="center"/>
    </xf>
    <xf numFmtId="187" fontId="9" fillId="0" borderId="9" xfId="0" applyNumberFormat="1" applyFont="1" applyBorder="1" applyAlignment="1"/>
    <xf numFmtId="187" fontId="7" fillId="0" borderId="13" xfId="0" applyNumberFormat="1" applyFont="1" applyBorder="1" applyAlignment="1"/>
    <xf numFmtId="187" fontId="7" fillId="0" borderId="14" xfId="0" applyNumberFormat="1" applyFont="1" applyBorder="1" applyAlignment="1"/>
    <xf numFmtId="187" fontId="9" fillId="0" borderId="14" xfId="0" applyNumberFormat="1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187" fontId="9" fillId="0" borderId="15" xfId="0" applyNumberFormat="1" applyFont="1" applyBorder="1" applyAlignment="1">
      <alignment horizontal="center" wrapText="1"/>
    </xf>
    <xf numFmtId="189" fontId="7" fillId="2" borderId="15" xfId="0" applyNumberFormat="1" applyFont="1" applyFill="1" applyBorder="1" applyAlignment="1"/>
    <xf numFmtId="188" fontId="7" fillId="0" borderId="15" xfId="0" applyNumberFormat="1" applyFont="1" applyBorder="1" applyAlignment="1"/>
    <xf numFmtId="188" fontId="7" fillId="2" borderId="15" xfId="0" applyNumberFormat="1" applyFont="1" applyFill="1" applyBorder="1" applyAlignment="1"/>
    <xf numFmtId="187" fontId="3" fillId="10" borderId="7" xfId="0" applyNumberFormat="1" applyFont="1" applyFill="1" applyBorder="1" applyAlignment="1"/>
    <xf numFmtId="187" fontId="2" fillId="10" borderId="2" xfId="0" applyNumberFormat="1" applyFont="1" applyFill="1" applyBorder="1" applyAlignment="1"/>
    <xf numFmtId="187" fontId="2" fillId="36" borderId="9" xfId="0" applyNumberFormat="1" applyFont="1" applyFill="1" applyBorder="1" applyAlignment="1"/>
    <xf numFmtId="187" fontId="5" fillId="36" borderId="9" xfId="0" applyNumberFormat="1" applyFont="1" applyFill="1" applyBorder="1" applyAlignment="1"/>
    <xf numFmtId="0" fontId="2" fillId="36" borderId="9" xfId="0" applyFont="1" applyFill="1" applyBorder="1" applyAlignment="1"/>
    <xf numFmtId="0" fontId="2" fillId="36" borderId="10" xfId="0" applyFont="1" applyFill="1" applyBorder="1" applyAlignment="1"/>
    <xf numFmtId="187" fontId="2" fillId="36" borderId="10" xfId="0" applyNumberFormat="1" applyFont="1" applyFill="1" applyBorder="1" applyAlignment="1"/>
    <xf numFmtId="189" fontId="2" fillId="36" borderId="10" xfId="0" applyNumberFormat="1" applyFont="1" applyFill="1" applyBorder="1" applyAlignment="1"/>
    <xf numFmtId="188" fontId="2" fillId="36" borderId="10" xfId="0" applyNumberFormat="1" applyFont="1" applyFill="1" applyBorder="1" applyAlignment="1"/>
    <xf numFmtId="187" fontId="7" fillId="37" borderId="9" xfId="0" applyNumberFormat="1" applyFont="1" applyFill="1" applyBorder="1" applyAlignment="1"/>
    <xf numFmtId="187" fontId="1" fillId="37" borderId="9" xfId="0" applyNumberFormat="1" applyFont="1" applyFill="1" applyBorder="1" applyAlignment="1"/>
    <xf numFmtId="0" fontId="7" fillId="37" borderId="9" xfId="0" applyFont="1" applyFill="1" applyBorder="1" applyAlignment="1"/>
    <xf numFmtId="0" fontId="7" fillId="37" borderId="10" xfId="0" applyFont="1" applyFill="1" applyBorder="1" applyAlignment="1"/>
    <xf numFmtId="187" fontId="1" fillId="37" borderId="10" xfId="0" applyNumberFormat="1" applyFont="1" applyFill="1" applyBorder="1" applyAlignment="1">
      <alignment horizontal="center"/>
    </xf>
    <xf numFmtId="189" fontId="1" fillId="37" borderId="10" xfId="0" applyNumberFormat="1" applyFont="1" applyFill="1" applyBorder="1" applyAlignment="1">
      <alignment horizontal="right"/>
    </xf>
    <xf numFmtId="188" fontId="1" fillId="37" borderId="10" xfId="0" applyNumberFormat="1" applyFont="1" applyFill="1" applyBorder="1" applyAlignment="1">
      <alignment horizontal="right"/>
    </xf>
    <xf numFmtId="188" fontId="7" fillId="37" borderId="10" xfId="0" applyNumberFormat="1" applyFont="1" applyFill="1" applyBorder="1" applyAlignment="1"/>
    <xf numFmtId="187" fontId="45" fillId="23" borderId="9" xfId="0" applyNumberFormat="1" applyFont="1" applyFill="1" applyBorder="1" applyAlignment="1"/>
    <xf numFmtId="187" fontId="16" fillId="0" borderId="9" xfId="0" applyNumberFormat="1" applyFont="1" applyBorder="1" applyAlignment="1"/>
    <xf numFmtId="187" fontId="5" fillId="0" borderId="10" xfId="0" applyNumberFormat="1" applyFont="1" applyBorder="1" applyAlignment="1">
      <alignment horizontal="center"/>
    </xf>
    <xf numFmtId="187" fontId="7" fillId="37" borderId="10" xfId="0" applyNumberFormat="1" applyFont="1" applyFill="1" applyBorder="1" applyAlignment="1"/>
    <xf numFmtId="189" fontId="7" fillId="37" borderId="10" xfId="0" applyNumberFormat="1" applyFont="1" applyFill="1" applyBorder="1" applyAlignment="1"/>
    <xf numFmtId="187" fontId="9" fillId="2" borderId="9" xfId="0" applyNumberFormat="1" applyFont="1" applyFill="1" applyBorder="1" applyAlignment="1"/>
    <xf numFmtId="187" fontId="16" fillId="2" borderId="9" xfId="0" applyNumberFormat="1" applyFont="1" applyFill="1" applyBorder="1" applyAlignment="1"/>
    <xf numFmtId="0" fontId="46" fillId="23" borderId="9" xfId="0" applyFont="1" applyFill="1" applyBorder="1" applyAlignment="1"/>
    <xf numFmtId="187" fontId="16" fillId="2" borderId="10" xfId="0" applyNumberFormat="1" applyFont="1" applyFill="1" applyBorder="1" applyAlignment="1">
      <alignment horizontal="right"/>
    </xf>
    <xf numFmtId="192" fontId="2" fillId="2" borderId="10" xfId="0" applyNumberFormat="1" applyFont="1" applyFill="1" applyBorder="1" applyAlignment="1"/>
    <xf numFmtId="187" fontId="5" fillId="2" borderId="10" xfId="0" applyNumberFormat="1" applyFont="1" applyFill="1" applyBorder="1" applyAlignment="1">
      <alignment horizontal="right"/>
    </xf>
    <xf numFmtId="0" fontId="47" fillId="2" borderId="9" xfId="0" applyFont="1" applyFill="1" applyBorder="1" applyAlignment="1"/>
    <xf numFmtId="187" fontId="48" fillId="0" borderId="1" xfId="0" applyNumberFormat="1" applyFont="1" applyBorder="1" applyAlignment="1"/>
    <xf numFmtId="187" fontId="2" fillId="2" borderId="2" xfId="0" applyNumberFormat="1" applyFont="1" applyFill="1" applyBorder="1" applyAlignment="1"/>
    <xf numFmtId="192" fontId="2" fillId="2" borderId="2" xfId="0" applyNumberFormat="1" applyFont="1" applyFill="1" applyBorder="1" applyAlignment="1"/>
    <xf numFmtId="187" fontId="7" fillId="36" borderId="9" xfId="0" applyNumberFormat="1" applyFont="1" applyFill="1" applyBorder="1" applyAlignment="1"/>
    <xf numFmtId="187" fontId="1" fillId="36" borderId="9" xfId="0" applyNumberFormat="1" applyFont="1" applyFill="1" applyBorder="1" applyAlignment="1"/>
    <xf numFmtId="0" fontId="7" fillId="36" borderId="9" xfId="0" applyFont="1" applyFill="1" applyBorder="1" applyAlignment="1"/>
    <xf numFmtId="0" fontId="7" fillId="36" borderId="10" xfId="0" applyFont="1" applyFill="1" applyBorder="1" applyAlignment="1"/>
    <xf numFmtId="187" fontId="1" fillId="36" borderId="10" xfId="0" applyNumberFormat="1" applyFont="1" applyFill="1" applyBorder="1" applyAlignment="1">
      <alignment horizontal="center"/>
    </xf>
    <xf numFmtId="189" fontId="1" fillId="36" borderId="10" xfId="0" applyNumberFormat="1" applyFont="1" applyFill="1" applyBorder="1" applyAlignment="1">
      <alignment horizontal="right"/>
    </xf>
    <xf numFmtId="188" fontId="1" fillId="36" borderId="10" xfId="0" applyNumberFormat="1" applyFont="1" applyFill="1" applyBorder="1" applyAlignment="1">
      <alignment horizontal="right"/>
    </xf>
    <xf numFmtId="188" fontId="7" fillId="36" borderId="10" xfId="0" applyNumberFormat="1" applyFont="1" applyFill="1" applyBorder="1" applyAlignment="1"/>
    <xf numFmtId="0" fontId="9" fillId="0" borderId="9" xfId="0" quotePrefix="1" applyFont="1" applyBorder="1" applyAlignment="1"/>
    <xf numFmtId="188" fontId="9" fillId="0" borderId="10" xfId="0" applyNumberFormat="1" applyFont="1" applyBorder="1" applyAlignment="1">
      <alignment horizontal="right"/>
    </xf>
    <xf numFmtId="0" fontId="1" fillId="0" borderId="9" xfId="0" quotePrefix="1" applyFont="1" applyBorder="1" applyAlignment="1"/>
    <xf numFmtId="187" fontId="7" fillId="26" borderId="7" xfId="0" applyNumberFormat="1" applyFont="1" applyFill="1" applyBorder="1" applyAlignment="1"/>
    <xf numFmtId="187" fontId="7" fillId="26" borderId="1" xfId="0" applyNumberFormat="1" applyFont="1" applyFill="1" applyBorder="1" applyAlignment="1"/>
    <xf numFmtId="0" fontId="7" fillId="26" borderId="1" xfId="0" applyFont="1" applyFill="1" applyBorder="1" applyAlignment="1"/>
    <xf numFmtId="0" fontId="7" fillId="26" borderId="2" xfId="0" applyFont="1" applyFill="1" applyBorder="1" applyAlignment="1"/>
    <xf numFmtId="187" fontId="7" fillId="26" borderId="2" xfId="0" applyNumberFormat="1" applyFont="1" applyFill="1" applyBorder="1" applyAlignment="1"/>
    <xf numFmtId="189" fontId="7" fillId="26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9" fontId="7" fillId="36" borderId="10" xfId="0" applyNumberFormat="1" applyFont="1" applyFill="1" applyBorder="1" applyAlignment="1"/>
    <xf numFmtId="189" fontId="1" fillId="36" borderId="10" xfId="0" applyNumberFormat="1" applyFont="1" applyFill="1" applyBorder="1" applyAlignment="1"/>
    <xf numFmtId="187" fontId="7" fillId="36" borderId="10" xfId="0" applyNumberFormat="1" applyFont="1" applyFill="1" applyBorder="1" applyAlignment="1"/>
    <xf numFmtId="0" fontId="49" fillId="23" borderId="9" xfId="0" applyFont="1" applyFill="1" applyBorder="1" applyAlignment="1"/>
    <xf numFmtId="187" fontId="9" fillId="0" borderId="2" xfId="0" applyNumberFormat="1" applyFont="1" applyBorder="1" applyAlignment="1">
      <alignment horizontal="center" wrapText="1"/>
    </xf>
    <xf numFmtId="187" fontId="7" fillId="36" borderId="8" xfId="0" applyNumberFormat="1" applyFont="1" applyFill="1" applyBorder="1" applyAlignment="1"/>
    <xf numFmtId="187" fontId="7" fillId="23" borderId="9" xfId="0" applyNumberFormat="1" applyFont="1" applyFill="1" applyBorder="1" applyAlignment="1"/>
    <xf numFmtId="187" fontId="1" fillId="0" borderId="9" xfId="0" applyNumberFormat="1" applyFont="1" applyBorder="1" applyAlignment="1"/>
    <xf numFmtId="190" fontId="1" fillId="2" borderId="9" xfId="0" applyNumberFormat="1" applyFont="1" applyFill="1" applyBorder="1" applyAlignment="1">
      <alignment horizontal="center"/>
    </xf>
    <xf numFmtId="187" fontId="50" fillId="23" borderId="9" xfId="0" applyNumberFormat="1" applyFont="1" applyFill="1" applyBorder="1" applyAlignment="1"/>
    <xf numFmtId="187" fontId="7" fillId="0" borderId="7" xfId="0" applyNumberFormat="1" applyFont="1" applyBorder="1" applyAlignment="1"/>
    <xf numFmtId="187" fontId="7" fillId="0" borderId="1" xfId="0" applyNumberFormat="1" applyFont="1" applyBorder="1" applyAlignment="1"/>
    <xf numFmtId="0" fontId="7" fillId="0" borderId="1" xfId="0" applyFont="1" applyBorder="1" applyAlignment="1"/>
    <xf numFmtId="187" fontId="9" fillId="0" borderId="2" xfId="0" applyNumberFormat="1" applyFont="1" applyBorder="1" applyAlignment="1">
      <alignment horizontal="center"/>
    </xf>
    <xf numFmtId="0" fontId="0" fillId="0" borderId="0" xfId="0" applyFont="1" applyAlignment="1"/>
    <xf numFmtId="188" fontId="5" fillId="8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88" fontId="5" fillId="7" borderId="1" xfId="0" applyNumberFormat="1" applyFont="1" applyFill="1" applyBorder="1" applyAlignment="1">
      <alignment horizontal="center" wrapText="1"/>
    </xf>
    <xf numFmtId="187" fontId="3" fillId="3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87" fontId="3" fillId="4" borderId="3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4" fillId="2" borderId="9" xfId="0" applyFont="1" applyFill="1" applyBorder="1" applyAlignment="1"/>
    <xf numFmtId="0" fontId="4" fillId="0" borderId="9" xfId="0" applyFont="1" applyBorder="1"/>
    <xf numFmtId="0" fontId="4" fillId="0" borderId="10" xfId="0" applyFont="1" applyBorder="1"/>
    <xf numFmtId="0" fontId="3" fillId="5" borderId="5" xfId="0" applyFont="1" applyFill="1" applyBorder="1" applyAlignment="1">
      <alignment horizontal="center" vertical="top"/>
    </xf>
    <xf numFmtId="0" fontId="0" fillId="0" borderId="0" xfId="0" applyFont="1" applyAlignment="1"/>
    <xf numFmtId="0" fontId="4" fillId="0" borderId="6" xfId="0" applyFont="1" applyBorder="1"/>
    <xf numFmtId="0" fontId="4" fillId="0" borderId="7" xfId="0" applyFont="1" applyBorder="1"/>
    <xf numFmtId="0" fontId="2" fillId="10" borderId="7" xfId="0" applyFont="1" applyFill="1" applyBorder="1" applyAlignment="1"/>
    <xf numFmtId="0" fontId="1" fillId="11" borderId="7" xfId="0" applyFont="1" applyFill="1" applyBorder="1" applyAlignment="1"/>
    <xf numFmtId="0" fontId="5" fillId="17" borderId="7" xfId="0" applyFont="1" applyFill="1" applyBorder="1" applyAlignment="1"/>
    <xf numFmtId="0" fontId="5" fillId="18" borderId="9" xfId="0" applyFont="1" applyFill="1" applyBorder="1" applyAlignment="1"/>
    <xf numFmtId="187" fontId="36" fillId="2" borderId="9" xfId="0" applyNumberFormat="1" applyFont="1" applyFill="1" applyBorder="1" applyAlignment="1"/>
    <xf numFmtId="187" fontId="39" fillId="2" borderId="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76"/>
  <sheetViews>
    <sheetView tabSelected="1" view="pageBreakPreview" zoomScale="60" zoomScaleNormal="55" workbookViewId="0">
      <pane xSplit="8" ySplit="7" topLeftCell="I8" activePane="bottomRight" state="frozen"/>
      <selection pane="topRight" activeCell="I1" sqref="I1"/>
      <selection pane="bottomLeft" activeCell="A7" sqref="A7"/>
      <selection pane="bottomRight" sqref="A1:U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4" bestFit="1" customWidth="1"/>
    <col min="15" max="16" width="12.5703125" customWidth="1"/>
    <col min="17" max="17" width="22.28515625" customWidth="1"/>
    <col min="18" max="18" width="11.28515625" bestFit="1" customWidth="1"/>
    <col min="19" max="19" width="20.7109375" bestFit="1" customWidth="1"/>
    <col min="20" max="20" width="12.5703125" customWidth="1"/>
    <col min="21" max="21" width="12.7109375" customWidth="1"/>
  </cols>
  <sheetData>
    <row r="1" spans="1:21" ht="19.5" x14ac:dyDescent="0.3">
      <c r="A1" s="641" t="s">
        <v>0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</row>
    <row r="2" spans="1:21" ht="19.5" x14ac:dyDescent="0.3">
      <c r="A2" s="641" t="s">
        <v>1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</row>
    <row r="3" spans="1:21" s="631" customFormat="1" ht="19.5" x14ac:dyDescent="0.3">
      <c r="A3" s="641" t="s">
        <v>286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</row>
    <row r="4" spans="1:21" ht="19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9.5" x14ac:dyDescent="0.3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636" t="s">
        <v>2</v>
      </c>
      <c r="M5" s="637"/>
      <c r="N5" s="637"/>
      <c r="O5" s="637"/>
      <c r="P5" s="638"/>
      <c r="Q5" s="639" t="s">
        <v>3</v>
      </c>
      <c r="R5" s="637"/>
      <c r="S5" s="637"/>
      <c r="T5" s="637"/>
      <c r="U5" s="638"/>
    </row>
    <row r="6" spans="1:21" ht="19.5" x14ac:dyDescent="0.3">
      <c r="A6" s="645" t="s">
        <v>4</v>
      </c>
      <c r="B6" s="646"/>
      <c r="C6" s="646"/>
      <c r="D6" s="646"/>
      <c r="E6" s="646"/>
      <c r="F6" s="646"/>
      <c r="G6" s="647"/>
      <c r="H6" s="5" t="s">
        <v>5</v>
      </c>
      <c r="I6" s="640" t="s">
        <v>6</v>
      </c>
      <c r="J6" s="633"/>
      <c r="K6" s="634"/>
      <c r="L6" s="635" t="s">
        <v>7</v>
      </c>
      <c r="M6" s="634"/>
      <c r="N6" s="632" t="s">
        <v>8</v>
      </c>
      <c r="O6" s="633"/>
      <c r="P6" s="634"/>
      <c r="Q6" s="635" t="s">
        <v>7</v>
      </c>
      <c r="R6" s="634"/>
      <c r="S6" s="632" t="s">
        <v>8</v>
      </c>
      <c r="T6" s="633"/>
      <c r="U6" s="634"/>
    </row>
    <row r="7" spans="1:21" ht="38.25" customHeight="1" x14ac:dyDescent="0.3">
      <c r="A7" s="648"/>
      <c r="B7" s="633"/>
      <c r="C7" s="633"/>
      <c r="D7" s="633"/>
      <c r="E7" s="633"/>
      <c r="F7" s="633"/>
      <c r="G7" s="634"/>
      <c r="H7" s="6"/>
      <c r="I7" s="7" t="s">
        <v>9</v>
      </c>
      <c r="J7" s="8" t="s">
        <v>10</v>
      </c>
      <c r="K7" s="7" t="s">
        <v>11</v>
      </c>
      <c r="L7" s="9" t="s">
        <v>12</v>
      </c>
      <c r="M7" s="10" t="s">
        <v>13</v>
      </c>
      <c r="N7" s="11" t="s">
        <v>14</v>
      </c>
      <c r="O7" s="9" t="s">
        <v>15</v>
      </c>
      <c r="P7" s="10" t="s">
        <v>16</v>
      </c>
      <c r="Q7" s="9" t="s">
        <v>12</v>
      </c>
      <c r="R7" s="10" t="s">
        <v>13</v>
      </c>
      <c r="S7" s="11" t="s">
        <v>14</v>
      </c>
      <c r="T7" s="9" t="s">
        <v>15</v>
      </c>
      <c r="U7" s="10" t="s">
        <v>16</v>
      </c>
    </row>
    <row r="8" spans="1:21" ht="12.75" hidden="1" x14ac:dyDescent="0.2">
      <c r="A8" s="649"/>
      <c r="B8" s="633"/>
      <c r="C8" s="633"/>
      <c r="D8" s="633"/>
      <c r="E8" s="633"/>
      <c r="F8" s="633"/>
      <c r="G8" s="634"/>
      <c r="H8" s="13"/>
      <c r="I8" s="14"/>
      <c r="J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2.75" hidden="1" x14ac:dyDescent="0.2">
      <c r="A9" s="16"/>
      <c r="B9" s="17"/>
      <c r="C9" s="17"/>
      <c r="D9" s="17"/>
      <c r="E9" s="17"/>
      <c r="F9" s="17"/>
      <c r="G9" s="18"/>
      <c r="H9" s="18"/>
      <c r="I9" s="19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12.75" hidden="1" x14ac:dyDescent="0.2">
      <c r="A10" s="16"/>
      <c r="B10" s="17"/>
      <c r="C10" s="17"/>
      <c r="D10" s="17"/>
      <c r="E10" s="17"/>
      <c r="F10" s="17"/>
      <c r="G10" s="18"/>
      <c r="H10" s="18"/>
      <c r="I10" s="19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12.75" hidden="1" x14ac:dyDescent="0.2">
      <c r="A11" s="16"/>
      <c r="B11" s="17"/>
      <c r="C11" s="17"/>
      <c r="D11" s="17"/>
      <c r="E11" s="17"/>
      <c r="F11" s="17"/>
      <c r="G11" s="18"/>
      <c r="H11" s="18"/>
      <c r="I11" s="19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12.75" hidden="1" x14ac:dyDescent="0.2">
      <c r="A12" s="16"/>
      <c r="B12" s="17"/>
      <c r="C12" s="17"/>
      <c r="D12" s="17"/>
      <c r="E12" s="17"/>
      <c r="F12" s="17"/>
      <c r="G12" s="18"/>
      <c r="H12" s="18"/>
      <c r="I12" s="19"/>
      <c r="J12" s="1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12.75" hidden="1" x14ac:dyDescent="0.2">
      <c r="A13" s="16"/>
      <c r="B13" s="17"/>
      <c r="C13" s="17"/>
      <c r="D13" s="17"/>
      <c r="E13" s="17"/>
      <c r="F13" s="17"/>
      <c r="G13" s="18"/>
      <c r="H13" s="18"/>
      <c r="I13" s="19"/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12.75" hidden="1" x14ac:dyDescent="0.2">
      <c r="A14" s="16"/>
      <c r="B14" s="17"/>
      <c r="C14" s="17"/>
      <c r="D14" s="17"/>
      <c r="E14" s="17"/>
      <c r="F14" s="17"/>
      <c r="G14" s="18"/>
      <c r="H14" s="18"/>
      <c r="I14" s="19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12.75" hidden="1" x14ac:dyDescent="0.2">
      <c r="A15" s="16"/>
      <c r="B15" s="17"/>
      <c r="C15" s="17"/>
      <c r="D15" s="17"/>
      <c r="E15" s="17"/>
      <c r="F15" s="17"/>
      <c r="G15" s="18"/>
      <c r="H15" s="18"/>
      <c r="I15" s="19"/>
      <c r="J15" s="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12.75" hidden="1" x14ac:dyDescent="0.2">
      <c r="A16" s="16"/>
      <c r="B16" s="17"/>
      <c r="C16" s="17"/>
      <c r="D16" s="17"/>
      <c r="E16" s="17"/>
      <c r="F16" s="17"/>
      <c r="G16" s="18"/>
      <c r="H16" s="18"/>
      <c r="I16" s="19"/>
      <c r="J16" s="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12.75" hidden="1" x14ac:dyDescent="0.2">
      <c r="A17" s="12"/>
      <c r="B17" s="21"/>
      <c r="C17" s="21"/>
      <c r="D17" s="21"/>
      <c r="E17" s="21"/>
      <c r="F17" s="21"/>
      <c r="G17" s="13"/>
      <c r="H17" s="13"/>
      <c r="I17" s="14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19.5" x14ac:dyDescent="0.3">
      <c r="A18" s="650" t="s">
        <v>17</v>
      </c>
      <c r="B18" s="633"/>
      <c r="C18" s="633"/>
      <c r="D18" s="633"/>
      <c r="E18" s="633"/>
      <c r="F18" s="633"/>
      <c r="G18" s="634"/>
      <c r="H18" s="22"/>
      <c r="I18" s="23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9.5" x14ac:dyDescent="0.3">
      <c r="A19" s="25"/>
      <c r="B19" s="26"/>
      <c r="C19" s="27" t="s">
        <v>18</v>
      </c>
      <c r="D19" s="28" t="s">
        <v>19</v>
      </c>
      <c r="E19" s="26"/>
      <c r="F19" s="26"/>
      <c r="G19" s="29"/>
      <c r="H19" s="30" t="s">
        <v>14</v>
      </c>
      <c r="I19" s="31"/>
      <c r="J19" s="31"/>
      <c r="K19" s="32"/>
      <c r="L19" s="33">
        <f t="shared" ref="L19:N19" ca="1" si="0">L20+L21</f>
        <v>767079800</v>
      </c>
      <c r="M19" s="33">
        <f t="shared" ca="1" si="0"/>
        <v>754316000</v>
      </c>
      <c r="N19" s="33">
        <f t="shared" ca="1" si="0"/>
        <v>459459818</v>
      </c>
      <c r="O19" s="33">
        <f t="shared" ref="O19:O27" ca="1" si="1">IF(L19&gt;0,N19*100/L19,0)</f>
        <v>59.897264665292973</v>
      </c>
      <c r="P19" s="33">
        <f t="shared" ref="P19:P27" ca="1" si="2">IF(M19&gt;0,N19*100/M19,0)</f>
        <v>60.910787786550998</v>
      </c>
      <c r="Q19" s="34">
        <f t="shared" ref="Q19:S19" ca="1" si="3">Q20+Q21</f>
        <v>199451597.91</v>
      </c>
      <c r="R19" s="33">
        <f t="shared" ca="1" si="3"/>
        <v>0</v>
      </c>
      <c r="S19" s="33">
        <f t="shared" ca="1" si="3"/>
        <v>1075095.25</v>
      </c>
      <c r="T19" s="33">
        <f t="shared" ref="T19:T27" ca="1" si="4">IF(Q19&gt;0,S19*100/Q19,0)</f>
        <v>0.53902563893477706</v>
      </c>
      <c r="U19" s="33">
        <f t="shared" ref="U19:U27" ca="1" si="5">IF(R19&gt;0,S19*100/R19,0)</f>
        <v>0</v>
      </c>
    </row>
    <row r="20" spans="1:21" ht="18.75" x14ac:dyDescent="0.25">
      <c r="A20" s="25"/>
      <c r="B20" s="26"/>
      <c r="C20" s="26"/>
      <c r="D20" s="26"/>
      <c r="E20" s="35" t="s">
        <v>20</v>
      </c>
      <c r="F20" s="26"/>
      <c r="G20" s="29"/>
      <c r="H20" s="36" t="s">
        <v>14</v>
      </c>
      <c r="I20" s="31"/>
      <c r="J20" s="31"/>
      <c r="K20" s="32"/>
      <c r="L20" s="37">
        <f t="shared" ref="L20:N20" ca="1" si="6">L23+L26+L29</f>
        <v>612262828</v>
      </c>
      <c r="M20" s="37">
        <f t="shared" ca="1" si="6"/>
        <v>582750916.40999997</v>
      </c>
      <c r="N20" s="37">
        <f t="shared" ca="1" si="6"/>
        <v>364074976</v>
      </c>
      <c r="O20" s="37">
        <f t="shared" ca="1" si="1"/>
        <v>59.463837971231534</v>
      </c>
      <c r="P20" s="37">
        <f t="shared" ca="1" si="2"/>
        <v>62.47523011080974</v>
      </c>
      <c r="Q20" s="38">
        <f t="shared" ref="Q20:S20" ca="1" si="7">Q23+Q26</f>
        <v>36932695</v>
      </c>
      <c r="R20" s="37">
        <f t="shared" ca="1" si="7"/>
        <v>0</v>
      </c>
      <c r="S20" s="37">
        <f t="shared" ca="1" si="7"/>
        <v>0</v>
      </c>
      <c r="T20" s="37">
        <f t="shared" ca="1" si="4"/>
        <v>0</v>
      </c>
      <c r="U20" s="37">
        <f t="shared" ca="1" si="5"/>
        <v>0</v>
      </c>
    </row>
    <row r="21" spans="1:21" ht="18.75" x14ac:dyDescent="0.25">
      <c r="A21" s="25"/>
      <c r="B21" s="26"/>
      <c r="C21" s="26"/>
      <c r="D21" s="26"/>
      <c r="E21" s="35" t="s">
        <v>21</v>
      </c>
      <c r="F21" s="26"/>
      <c r="G21" s="29"/>
      <c r="H21" s="36" t="s">
        <v>14</v>
      </c>
      <c r="I21" s="31"/>
      <c r="J21" s="31"/>
      <c r="K21" s="32"/>
      <c r="L21" s="37">
        <f t="shared" ref="L21:N21" ca="1" si="8">L24+L27+L30</f>
        <v>154816972</v>
      </c>
      <c r="M21" s="37">
        <f t="shared" ca="1" si="8"/>
        <v>171565083.59</v>
      </c>
      <c r="N21" s="37">
        <f t="shared" ca="1" si="8"/>
        <v>95384841.999999985</v>
      </c>
      <c r="O21" s="37">
        <f t="shared" ca="1" si="1"/>
        <v>61.611360025824546</v>
      </c>
      <c r="P21" s="37">
        <f t="shared" ca="1" si="2"/>
        <v>55.596884869620212</v>
      </c>
      <c r="Q21" s="38">
        <f t="shared" ref="Q21:S21" ca="1" si="9">Q24+Q27</f>
        <v>162518902.91</v>
      </c>
      <c r="R21" s="37">
        <f t="shared" ca="1" si="9"/>
        <v>0</v>
      </c>
      <c r="S21" s="37">
        <f t="shared" ca="1" si="9"/>
        <v>1075095.25</v>
      </c>
      <c r="T21" s="37">
        <f t="shared" ca="1" si="4"/>
        <v>0.66152012519760128</v>
      </c>
      <c r="U21" s="37">
        <f t="shared" ca="1" si="5"/>
        <v>0</v>
      </c>
    </row>
    <row r="22" spans="1:21" ht="18.75" x14ac:dyDescent="0.25">
      <c r="A22" s="39"/>
      <c r="B22" s="40"/>
      <c r="C22" s="40"/>
      <c r="D22" s="41" t="s">
        <v>22</v>
      </c>
      <c r="E22" s="40"/>
      <c r="F22" s="40"/>
      <c r="G22" s="42"/>
      <c r="H22" s="43" t="s">
        <v>14</v>
      </c>
      <c r="I22" s="44"/>
      <c r="J22" s="44"/>
      <c r="K22" s="45"/>
      <c r="L22" s="46">
        <f t="shared" ref="L22:N22" ca="1" si="10">L23+L24</f>
        <v>252219000</v>
      </c>
      <c r="M22" s="46">
        <f t="shared" ca="1" si="10"/>
        <v>251900600</v>
      </c>
      <c r="N22" s="46">
        <f t="shared" ca="1" si="10"/>
        <v>127033177.22999999</v>
      </c>
      <c r="O22" s="46">
        <f t="shared" ca="1" si="1"/>
        <v>50.366220320435801</v>
      </c>
      <c r="P22" s="46">
        <f t="shared" ca="1" si="2"/>
        <v>50.429882751370968</v>
      </c>
      <c r="Q22" s="47">
        <f t="shared" ref="Q22:S22" ca="1" si="11">Q23+Q24</f>
        <v>199451597.91</v>
      </c>
      <c r="R22" s="46">
        <f t="shared" ca="1" si="11"/>
        <v>0</v>
      </c>
      <c r="S22" s="46">
        <f t="shared" ca="1" si="11"/>
        <v>1075095.25</v>
      </c>
      <c r="T22" s="46">
        <f t="shared" ca="1" si="4"/>
        <v>0.53902563893477706</v>
      </c>
      <c r="U22" s="46">
        <f t="shared" ca="1" si="5"/>
        <v>0</v>
      </c>
    </row>
    <row r="23" spans="1:21" ht="18.75" x14ac:dyDescent="0.25">
      <c r="A23" s="39"/>
      <c r="B23" s="40"/>
      <c r="C23" s="40"/>
      <c r="D23" s="40"/>
      <c r="E23" s="48" t="s">
        <v>20</v>
      </c>
      <c r="F23" s="40"/>
      <c r="G23" s="42"/>
      <c r="H23" s="43" t="s">
        <v>14</v>
      </c>
      <c r="I23" s="44"/>
      <c r="J23" s="44"/>
      <c r="K23" s="45"/>
      <c r="L23" s="46">
        <f t="shared" ref="L23:N23" ca="1" si="12">L49+L64+L77+L99+L122+L144+L162+L191+L178+L271+L287+L308+L325+L338+L361+L380+L397+L418+L498+L518+L539+L560+L581+L604+L621+L647+L695+L719+L733+L764</f>
        <v>109847428</v>
      </c>
      <c r="M23" s="46">
        <f t="shared" ca="1" si="12"/>
        <v>108067199.81999999</v>
      </c>
      <c r="N23" s="46">
        <f t="shared" ca="1" si="12"/>
        <v>53875639.540000007</v>
      </c>
      <c r="O23" s="46">
        <f t="shared" ca="1" si="1"/>
        <v>49.045881656874123</v>
      </c>
      <c r="P23" s="46">
        <f t="shared" ca="1" si="2"/>
        <v>49.853831347288455</v>
      </c>
      <c r="Q23" s="47">
        <f t="shared" ref="Q23:S23" ca="1" si="13">Q49+Q64+Q77+Q99+Q122+Q144+Q162+Q191+Q178+Q271+Q287+Q308+Q325+Q338+Q361+Q380+Q397+Q418+Q498+Q518+Q539+Q560+Q581+Q604+Q621+Q647+Q695+Q719+Q733+Q764</f>
        <v>36932695</v>
      </c>
      <c r="R23" s="46">
        <f t="shared" ca="1" si="13"/>
        <v>0</v>
      </c>
      <c r="S23" s="46">
        <f t="shared" ca="1" si="13"/>
        <v>0</v>
      </c>
      <c r="T23" s="46">
        <f t="shared" ca="1" si="4"/>
        <v>0</v>
      </c>
      <c r="U23" s="46">
        <f t="shared" ca="1" si="5"/>
        <v>0</v>
      </c>
    </row>
    <row r="24" spans="1:21" ht="18.75" x14ac:dyDescent="0.25">
      <c r="A24" s="39"/>
      <c r="B24" s="40"/>
      <c r="C24" s="40"/>
      <c r="D24" s="40"/>
      <c r="E24" s="48" t="s">
        <v>21</v>
      </c>
      <c r="F24" s="40"/>
      <c r="G24" s="42"/>
      <c r="H24" s="43" t="s">
        <v>14</v>
      </c>
      <c r="I24" s="44"/>
      <c r="J24" s="44"/>
      <c r="K24" s="45"/>
      <c r="L24" s="46">
        <f t="shared" ref="L24:N24" ca="1" si="14">L50+L65+L78+L100+L123+L145+L163+L192+L179+L272+L288+L309+L326+L339+L362+L381+L398+L419+L499+L519+L540+L561+L582+L605+L622+L648+L696+L720+L734+L765</f>
        <v>142371572</v>
      </c>
      <c r="M24" s="46">
        <f t="shared" ca="1" si="14"/>
        <v>143833400.18000001</v>
      </c>
      <c r="N24" s="46">
        <f t="shared" ca="1" si="14"/>
        <v>73157537.689999983</v>
      </c>
      <c r="O24" s="46">
        <f t="shared" ca="1" si="1"/>
        <v>51.384933566653309</v>
      </c>
      <c r="P24" s="46">
        <f t="shared" ca="1" si="2"/>
        <v>50.862690862099576</v>
      </c>
      <c r="Q24" s="47">
        <f t="shared" ref="Q24:S24" ca="1" si="15">Q50+Q65+Q78+Q100+Q123+Q145+Q163+Q192+Q179+Q272+Q288+Q309+Q326+Q339+Q362+Q381+Q398+Q419+Q499+Q519+Q540+Q561+Q582+Q605+Q622+Q648+Q696+Q720+Q734+Q765</f>
        <v>162518902.91</v>
      </c>
      <c r="R24" s="46">
        <f t="shared" ca="1" si="15"/>
        <v>0</v>
      </c>
      <c r="S24" s="46">
        <f t="shared" ca="1" si="15"/>
        <v>1075095.25</v>
      </c>
      <c r="T24" s="46">
        <f t="shared" ca="1" si="4"/>
        <v>0.66152012519760128</v>
      </c>
      <c r="U24" s="46">
        <f t="shared" ca="1" si="5"/>
        <v>0</v>
      </c>
    </row>
    <row r="25" spans="1:21" ht="18.75" x14ac:dyDescent="0.25">
      <c r="A25" s="39"/>
      <c r="B25" s="40"/>
      <c r="C25" s="40"/>
      <c r="D25" s="41" t="s">
        <v>23</v>
      </c>
      <c r="E25" s="40"/>
      <c r="F25" s="40"/>
      <c r="G25" s="42"/>
      <c r="H25" s="43" t="s">
        <v>14</v>
      </c>
      <c r="I25" s="44"/>
      <c r="J25" s="44"/>
      <c r="K25" s="45"/>
      <c r="L25" s="46">
        <f t="shared" ref="L25:N25" ca="1" si="16">L26+L27</f>
        <v>12445400</v>
      </c>
      <c r="M25" s="46">
        <f t="shared" ca="1" si="16"/>
        <v>0</v>
      </c>
      <c r="N25" s="46">
        <f t="shared" ca="1" si="16"/>
        <v>0</v>
      </c>
      <c r="O25" s="46">
        <f t="shared" ca="1" si="1"/>
        <v>0</v>
      </c>
      <c r="P25" s="46">
        <f t="shared" ca="1" si="2"/>
        <v>0</v>
      </c>
      <c r="Q25" s="47">
        <f t="shared" ref="Q25:S25" ca="1" si="17">Q26+Q27</f>
        <v>0</v>
      </c>
      <c r="R25" s="46">
        <f t="shared" ca="1" si="17"/>
        <v>0</v>
      </c>
      <c r="S25" s="46">
        <f t="shared" ca="1" si="17"/>
        <v>0</v>
      </c>
      <c r="T25" s="46">
        <f t="shared" ca="1" si="4"/>
        <v>0</v>
      </c>
      <c r="U25" s="46">
        <f t="shared" ca="1" si="5"/>
        <v>0</v>
      </c>
    </row>
    <row r="26" spans="1:21" ht="18.75" x14ac:dyDescent="0.25">
      <c r="A26" s="39"/>
      <c r="B26" s="40"/>
      <c r="C26" s="40"/>
      <c r="D26" s="40"/>
      <c r="E26" s="48" t="s">
        <v>20</v>
      </c>
      <c r="F26" s="40"/>
      <c r="G26" s="42"/>
      <c r="H26" s="43" t="s">
        <v>14</v>
      </c>
      <c r="I26" s="44"/>
      <c r="J26" s="44"/>
      <c r="K26" s="45"/>
      <c r="L26" s="46">
        <f t="shared" ref="L26:N26" ca="1" si="18">L52+L67+L80+L102+L125+L147+L165+L194+L181+L274+L290+L311+L328+L341+L364+L383+L400+L421+L501+L521+L542+L563+L584+L607+L624+L650+L698+L722+L736+L767</f>
        <v>0</v>
      </c>
      <c r="M26" s="46">
        <f t="shared" ca="1" si="18"/>
        <v>0</v>
      </c>
      <c r="N26" s="46">
        <f t="shared" ca="1" si="18"/>
        <v>0</v>
      </c>
      <c r="O26" s="46">
        <f t="shared" ca="1" si="1"/>
        <v>0</v>
      </c>
      <c r="P26" s="46">
        <f t="shared" ca="1" si="2"/>
        <v>0</v>
      </c>
      <c r="Q26" s="47">
        <f t="shared" ref="Q26:S26" ca="1" si="19">Q52+Q67+Q80+Q102+Q125+Q147+Q165+Q194+Q181+Q274+Q290+Q311+Q328+Q341+Q364+Q383+Q400+Q421+Q501+Q521+Q542+Q563+Q584+Q607+Q624+Q650+Q698+Q722+Q736+Q767</f>
        <v>0</v>
      </c>
      <c r="R26" s="46">
        <f t="shared" ca="1" si="19"/>
        <v>0</v>
      </c>
      <c r="S26" s="46">
        <f t="shared" ca="1" si="19"/>
        <v>0</v>
      </c>
      <c r="T26" s="46">
        <f t="shared" ca="1" si="4"/>
        <v>0</v>
      </c>
      <c r="U26" s="46">
        <f t="shared" ca="1" si="5"/>
        <v>0</v>
      </c>
    </row>
    <row r="27" spans="1:21" ht="18.75" x14ac:dyDescent="0.25">
      <c r="A27" s="39"/>
      <c r="B27" s="40"/>
      <c r="C27" s="40"/>
      <c r="D27" s="40"/>
      <c r="E27" s="48" t="s">
        <v>21</v>
      </c>
      <c r="F27" s="40"/>
      <c r="G27" s="42"/>
      <c r="H27" s="43" t="s">
        <v>14</v>
      </c>
      <c r="I27" s="44"/>
      <c r="J27" s="44"/>
      <c r="K27" s="45"/>
      <c r="L27" s="46">
        <f t="shared" ref="L27:N27" ca="1" si="20">L53+L68+L81+L103+L126+L148+L166+L195+L182+L275+L291+L312+L329+L342+L365+L384+L401+L422+L502+L522+L543+L564+L585+L608+L625+L651+L699+L723+L737+L768</f>
        <v>12445400</v>
      </c>
      <c r="M27" s="46">
        <f t="shared" ca="1" si="20"/>
        <v>0</v>
      </c>
      <c r="N27" s="46">
        <f t="shared" ca="1" si="20"/>
        <v>0</v>
      </c>
      <c r="O27" s="46">
        <f t="shared" ca="1" si="1"/>
        <v>0</v>
      </c>
      <c r="P27" s="46">
        <f t="shared" ca="1" si="2"/>
        <v>0</v>
      </c>
      <c r="Q27" s="47">
        <f t="shared" ref="Q27:S27" ca="1" si="21">Q53+Q68+Q81+Q103+Q126+Q148+Q166+Q195+Q182+Q275+Q291+Q312+Q329+Q342+Q365+Q384+Q401+Q422+Q502+Q522+Q543+Q564+Q585+Q608+Q625+Q651+Q699+Q723+Q737+Q768</f>
        <v>0</v>
      </c>
      <c r="R27" s="46">
        <f t="shared" ca="1" si="21"/>
        <v>0</v>
      </c>
      <c r="S27" s="46">
        <f t="shared" ca="1" si="21"/>
        <v>0</v>
      </c>
      <c r="T27" s="46">
        <f t="shared" ca="1" si="4"/>
        <v>0</v>
      </c>
      <c r="U27" s="46">
        <f t="shared" ca="1" si="5"/>
        <v>0</v>
      </c>
    </row>
    <row r="28" spans="1:21" ht="18.75" x14ac:dyDescent="0.25">
      <c r="A28" s="39"/>
      <c r="B28" s="40"/>
      <c r="C28" s="40"/>
      <c r="D28" s="49" t="s">
        <v>24</v>
      </c>
      <c r="E28" s="40"/>
      <c r="F28" s="40"/>
      <c r="G28" s="42"/>
      <c r="H28" s="43" t="s">
        <v>14</v>
      </c>
      <c r="I28" s="44"/>
      <c r="J28" s="44"/>
      <c r="K28" s="45"/>
      <c r="L28" s="45"/>
      <c r="M28" s="45"/>
      <c r="N28" s="45"/>
      <c r="O28" s="45"/>
      <c r="P28" s="45"/>
      <c r="Q28" s="50"/>
      <c r="R28" s="45"/>
      <c r="S28" s="45"/>
      <c r="T28" s="45"/>
      <c r="U28" s="45"/>
    </row>
    <row r="29" spans="1:21" ht="18.75" x14ac:dyDescent="0.25">
      <c r="A29" s="39"/>
      <c r="B29" s="40"/>
      <c r="C29" s="40"/>
      <c r="D29" s="40"/>
      <c r="E29" s="48" t="s">
        <v>20</v>
      </c>
      <c r="F29" s="40"/>
      <c r="G29" s="42"/>
      <c r="H29" s="43" t="s">
        <v>14</v>
      </c>
      <c r="I29" s="44"/>
      <c r="J29" s="44"/>
      <c r="K29" s="45"/>
      <c r="L29" s="51">
        <f t="shared" ref="L29:N29" ca="1" si="22">L55</f>
        <v>502415400</v>
      </c>
      <c r="M29" s="51">
        <f t="shared" ca="1" si="22"/>
        <v>474683716.58999997</v>
      </c>
      <c r="N29" s="51">
        <f t="shared" ca="1" si="22"/>
        <v>310199336.45999998</v>
      </c>
      <c r="O29" s="51">
        <f t="shared" ref="O29:O30" ca="1" si="23">IF(L29&gt;0,N29*100/L29,0)</f>
        <v>61.741605942015305</v>
      </c>
      <c r="P29" s="51">
        <f t="shared" ref="P29:P30" ca="1" si="24">IF(M29&gt;0,N29*100/M29,0)</f>
        <v>65.348636495978525</v>
      </c>
      <c r="Q29" s="50"/>
      <c r="R29" s="45"/>
      <c r="S29" s="45"/>
      <c r="T29" s="45"/>
      <c r="U29" s="45"/>
    </row>
    <row r="30" spans="1:21" ht="18.75" x14ac:dyDescent="0.25">
      <c r="A30" s="52"/>
      <c r="B30" s="53"/>
      <c r="C30" s="53"/>
      <c r="D30" s="53"/>
      <c r="E30" s="54" t="s">
        <v>21</v>
      </c>
      <c r="F30" s="53"/>
      <c r="G30" s="55"/>
      <c r="H30" s="56" t="s">
        <v>14</v>
      </c>
      <c r="I30" s="57"/>
      <c r="J30" s="57"/>
      <c r="K30" s="58"/>
      <c r="L30" s="59">
        <f t="shared" ref="L30:N30" ca="1" si="25">L56</f>
        <v>0</v>
      </c>
      <c r="M30" s="59">
        <f t="shared" ca="1" si="25"/>
        <v>27731683.41</v>
      </c>
      <c r="N30" s="59">
        <f t="shared" ca="1" si="25"/>
        <v>22227304.309999999</v>
      </c>
      <c r="O30" s="59">
        <f t="shared" ca="1" si="23"/>
        <v>0</v>
      </c>
      <c r="P30" s="59">
        <f t="shared" ca="1" si="24"/>
        <v>80.151298359279807</v>
      </c>
      <c r="Q30" s="60"/>
      <c r="R30" s="58"/>
      <c r="S30" s="58"/>
      <c r="T30" s="58"/>
      <c r="U30" s="58"/>
    </row>
    <row r="31" spans="1:21" ht="12.75" hidden="1" x14ac:dyDescent="0.2">
      <c r="A31" s="649"/>
      <c r="B31" s="633"/>
      <c r="C31" s="633"/>
      <c r="D31" s="633"/>
      <c r="E31" s="633"/>
      <c r="F31" s="633"/>
      <c r="G31" s="634"/>
      <c r="H31" s="13"/>
      <c r="I31" s="14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2.75" hidden="1" x14ac:dyDescent="0.2">
      <c r="A32" s="16"/>
      <c r="B32" s="17"/>
      <c r="C32" s="17"/>
      <c r="D32" s="17"/>
      <c r="E32" s="17"/>
      <c r="F32" s="17"/>
      <c r="G32" s="18"/>
      <c r="H32" s="18"/>
      <c r="I32" s="19"/>
      <c r="J32" s="19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12.75" hidden="1" x14ac:dyDescent="0.2">
      <c r="A33" s="16"/>
      <c r="B33" s="17"/>
      <c r="C33" s="17"/>
      <c r="D33" s="17"/>
      <c r="E33" s="17"/>
      <c r="F33" s="17"/>
      <c r="G33" s="18"/>
      <c r="H33" s="18"/>
      <c r="I33" s="19"/>
      <c r="J33" s="19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2.75" hidden="1" x14ac:dyDescent="0.2">
      <c r="A34" s="16"/>
      <c r="B34" s="17"/>
      <c r="C34" s="17"/>
      <c r="D34" s="17"/>
      <c r="E34" s="17"/>
      <c r="F34" s="17"/>
      <c r="G34" s="18"/>
      <c r="H34" s="18"/>
      <c r="I34" s="19"/>
      <c r="J34" s="19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2.75" hidden="1" x14ac:dyDescent="0.2">
      <c r="A35" s="16"/>
      <c r="B35" s="17"/>
      <c r="C35" s="17"/>
      <c r="D35" s="17"/>
      <c r="E35" s="17"/>
      <c r="F35" s="17"/>
      <c r="G35" s="18"/>
      <c r="H35" s="18"/>
      <c r="I35" s="19"/>
      <c r="J35" s="19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2.75" hidden="1" x14ac:dyDescent="0.2">
      <c r="A36" s="16"/>
      <c r="B36" s="17"/>
      <c r="C36" s="17"/>
      <c r="D36" s="17"/>
      <c r="E36" s="17"/>
      <c r="F36" s="17"/>
      <c r="G36" s="18"/>
      <c r="H36" s="18"/>
      <c r="I36" s="19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ht="12.75" hidden="1" x14ac:dyDescent="0.2">
      <c r="A37" s="16"/>
      <c r="B37" s="17"/>
      <c r="C37" s="17"/>
      <c r="D37" s="17"/>
      <c r="E37" s="17"/>
      <c r="F37" s="17"/>
      <c r="G37" s="18"/>
      <c r="H37" s="18"/>
      <c r="I37" s="19"/>
      <c r="J37" s="19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12.75" hidden="1" x14ac:dyDescent="0.2">
      <c r="A38" s="16"/>
      <c r="B38" s="17"/>
      <c r="C38" s="17"/>
      <c r="D38" s="17"/>
      <c r="E38" s="17"/>
      <c r="F38" s="17"/>
      <c r="G38" s="18"/>
      <c r="H38" s="18"/>
      <c r="I38" s="19"/>
      <c r="J38" s="19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ht="12.75" hidden="1" x14ac:dyDescent="0.2">
      <c r="A39" s="16"/>
      <c r="B39" s="17"/>
      <c r="C39" s="17"/>
      <c r="D39" s="17"/>
      <c r="E39" s="17"/>
      <c r="F39" s="17"/>
      <c r="G39" s="18"/>
      <c r="H39" s="18"/>
      <c r="I39" s="19"/>
      <c r="J39" s="19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12.75" hidden="1" x14ac:dyDescent="0.2">
      <c r="A40" s="12"/>
      <c r="B40" s="21"/>
      <c r="C40" s="21"/>
      <c r="D40" s="21"/>
      <c r="E40" s="21"/>
      <c r="F40" s="21"/>
      <c r="G40" s="13"/>
      <c r="H40" s="13"/>
      <c r="I40" s="14"/>
      <c r="J40" s="14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19.5" hidden="1" x14ac:dyDescent="0.3">
      <c r="A41" s="61" t="s">
        <v>25</v>
      </c>
      <c r="B41" s="62"/>
      <c r="C41" s="62"/>
      <c r="D41" s="62"/>
      <c r="E41" s="62"/>
      <c r="F41" s="62"/>
      <c r="G41" s="63"/>
      <c r="H41" s="63"/>
      <c r="I41" s="64"/>
      <c r="J41" s="64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ht="19.5" x14ac:dyDescent="0.3">
      <c r="A42" s="66" t="s">
        <v>26</v>
      </c>
      <c r="B42" s="67"/>
      <c r="C42" s="67"/>
      <c r="D42" s="67"/>
      <c r="E42" s="67"/>
      <c r="F42" s="67"/>
      <c r="G42" s="67"/>
      <c r="H42" s="67"/>
      <c r="I42" s="68"/>
      <c r="J42" s="68"/>
      <c r="K42" s="69"/>
      <c r="L42" s="69"/>
      <c r="M42" s="69"/>
      <c r="N42" s="69"/>
      <c r="O42" s="69"/>
      <c r="P42" s="70"/>
      <c r="Q42" s="69"/>
      <c r="R42" s="69"/>
      <c r="S42" s="69"/>
      <c r="T42" s="69"/>
      <c r="U42" s="70"/>
    </row>
    <row r="43" spans="1:21" ht="19.5" x14ac:dyDescent="0.3">
      <c r="A43" s="71"/>
      <c r="B43" s="72" t="s">
        <v>27</v>
      </c>
      <c r="C43" s="71"/>
      <c r="D43" s="71"/>
      <c r="E43" s="71"/>
      <c r="F43" s="71"/>
      <c r="G43" s="73"/>
      <c r="H43" s="73"/>
      <c r="I43" s="74"/>
      <c r="J43" s="74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1:21" ht="12.75" hidden="1" x14ac:dyDescent="0.2">
      <c r="A44" s="16"/>
      <c r="B44" s="17"/>
      <c r="C44" s="17"/>
      <c r="D44" s="17"/>
      <c r="E44" s="17"/>
      <c r="F44" s="17"/>
      <c r="G44" s="18"/>
      <c r="H44" s="18"/>
      <c r="I44" s="19"/>
      <c r="J44" s="19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ht="19.5" x14ac:dyDescent="0.3">
      <c r="A45" s="76"/>
      <c r="B45" s="77"/>
      <c r="C45" s="78" t="s">
        <v>18</v>
      </c>
      <c r="D45" s="79" t="s">
        <v>19</v>
      </c>
      <c r="E45" s="77"/>
      <c r="F45" s="77"/>
      <c r="G45" s="80"/>
      <c r="H45" s="81" t="s">
        <v>14</v>
      </c>
      <c r="I45" s="82"/>
      <c r="J45" s="82"/>
      <c r="K45" s="83"/>
      <c r="L45" s="84">
        <f t="shared" ref="L45:N45" ca="1" si="26">L46+L47</f>
        <v>536469900</v>
      </c>
      <c r="M45" s="84">
        <f t="shared" ca="1" si="26"/>
        <v>536469900</v>
      </c>
      <c r="N45" s="84">
        <f t="shared" ca="1" si="26"/>
        <v>351333692.48999995</v>
      </c>
      <c r="O45" s="84">
        <f t="shared" ref="O45:O56" ca="1" si="27">IF(L45&gt;0,N45*100/L45,0)</f>
        <v>65.489917046604091</v>
      </c>
      <c r="P45" s="84">
        <f t="shared" ref="P45:P56" ca="1" si="28">IF(M45&gt;0,N45*100/M45,0)</f>
        <v>65.489917046604091</v>
      </c>
      <c r="Q45" s="84">
        <f t="shared" ref="Q45:S45" ca="1" si="29">Q46+Q47</f>
        <v>0</v>
      </c>
      <c r="R45" s="84">
        <f t="shared" ca="1" si="29"/>
        <v>0</v>
      </c>
      <c r="S45" s="84">
        <f t="shared" ca="1" si="29"/>
        <v>0</v>
      </c>
      <c r="T45" s="84">
        <f t="shared" ref="T45:T56" ca="1" si="30">IF(Q45&gt;0,S45*100/Q45,0)</f>
        <v>0</v>
      </c>
      <c r="U45" s="84">
        <f t="shared" ref="U45:U56" ca="1" si="31">IF(R45&gt;0,S45*100/R45,0)</f>
        <v>0</v>
      </c>
    </row>
    <row r="46" spans="1:21" ht="18.75" x14ac:dyDescent="0.25">
      <c r="A46" s="76"/>
      <c r="B46" s="77"/>
      <c r="C46" s="77"/>
      <c r="D46" s="77"/>
      <c r="E46" s="85" t="s">
        <v>20</v>
      </c>
      <c r="F46" s="77"/>
      <c r="G46" s="80"/>
      <c r="H46" s="86" t="s">
        <v>14</v>
      </c>
      <c r="I46" s="82"/>
      <c r="J46" s="82"/>
      <c r="K46" s="83"/>
      <c r="L46" s="87">
        <f t="shared" ref="L46:N46" ca="1" si="32">L49+L52+L55</f>
        <v>511930173</v>
      </c>
      <c r="M46" s="87">
        <f t="shared" ca="1" si="32"/>
        <v>483410578.40999997</v>
      </c>
      <c r="N46" s="87">
        <f t="shared" ca="1" si="32"/>
        <v>313779718.03999996</v>
      </c>
      <c r="O46" s="87">
        <f t="shared" ca="1" si="27"/>
        <v>61.293460434495614</v>
      </c>
      <c r="P46" s="87">
        <f t="shared" ca="1" si="28"/>
        <v>64.909567985057777</v>
      </c>
      <c r="Q46" s="87">
        <f t="shared" ref="Q46:S46" si="33">Q49+Q52</f>
        <v>0</v>
      </c>
      <c r="R46" s="87">
        <f t="shared" si="33"/>
        <v>0</v>
      </c>
      <c r="S46" s="87">
        <f t="shared" si="33"/>
        <v>0</v>
      </c>
      <c r="T46" s="87">
        <f t="shared" si="30"/>
        <v>0</v>
      </c>
      <c r="U46" s="87">
        <f t="shared" si="31"/>
        <v>0</v>
      </c>
    </row>
    <row r="47" spans="1:21" ht="18.75" x14ac:dyDescent="0.25">
      <c r="A47" s="76"/>
      <c r="B47" s="77"/>
      <c r="C47" s="77"/>
      <c r="D47" s="77"/>
      <c r="E47" s="85" t="s">
        <v>21</v>
      </c>
      <c r="F47" s="77"/>
      <c r="G47" s="80"/>
      <c r="H47" s="86" t="s">
        <v>14</v>
      </c>
      <c r="I47" s="82"/>
      <c r="J47" s="82"/>
      <c r="K47" s="83"/>
      <c r="L47" s="87">
        <f t="shared" ref="L47:N47" ca="1" si="34">L50+L53+L56</f>
        <v>24539727</v>
      </c>
      <c r="M47" s="87">
        <f t="shared" ca="1" si="34"/>
        <v>53059321.590000004</v>
      </c>
      <c r="N47" s="87">
        <f t="shared" ca="1" si="34"/>
        <v>37553974.450000003</v>
      </c>
      <c r="O47" s="87">
        <f t="shared" ca="1" si="27"/>
        <v>153.03338317496363</v>
      </c>
      <c r="P47" s="87">
        <f t="shared" ca="1" si="28"/>
        <v>70.777336242983054</v>
      </c>
      <c r="Q47" s="87">
        <f t="shared" ref="Q47:S47" ca="1" si="35">Q50+Q53</f>
        <v>0</v>
      </c>
      <c r="R47" s="87">
        <f t="shared" ca="1" si="35"/>
        <v>0</v>
      </c>
      <c r="S47" s="87">
        <f t="shared" ca="1" si="35"/>
        <v>0</v>
      </c>
      <c r="T47" s="87">
        <f t="shared" ca="1" si="30"/>
        <v>0</v>
      </c>
      <c r="U47" s="87">
        <f t="shared" ca="1" si="31"/>
        <v>0</v>
      </c>
    </row>
    <row r="48" spans="1:21" ht="18.75" x14ac:dyDescent="0.25">
      <c r="A48" s="39"/>
      <c r="B48" s="40"/>
      <c r="C48" s="40"/>
      <c r="D48" s="41" t="s">
        <v>22</v>
      </c>
      <c r="E48" s="40"/>
      <c r="F48" s="40"/>
      <c r="G48" s="42"/>
      <c r="H48" s="43" t="s">
        <v>14</v>
      </c>
      <c r="I48" s="44"/>
      <c r="J48" s="44"/>
      <c r="K48" s="45"/>
      <c r="L48" s="46">
        <f t="shared" ref="L48:N48" ca="1" si="36">L49+L50</f>
        <v>34054500</v>
      </c>
      <c r="M48" s="46">
        <f t="shared" ca="1" si="36"/>
        <v>34054500</v>
      </c>
      <c r="N48" s="46">
        <f t="shared" ca="1" si="36"/>
        <v>18907051.719999999</v>
      </c>
      <c r="O48" s="46">
        <f t="shared" ca="1" si="27"/>
        <v>55.519980384383857</v>
      </c>
      <c r="P48" s="46">
        <f t="shared" ca="1" si="28"/>
        <v>55.519980384383857</v>
      </c>
      <c r="Q48" s="46">
        <f t="shared" ref="Q48:S48" ca="1" si="37">Q49+Q50</f>
        <v>0</v>
      </c>
      <c r="R48" s="46">
        <f t="shared" ca="1" si="37"/>
        <v>0</v>
      </c>
      <c r="S48" s="46">
        <f t="shared" ca="1" si="37"/>
        <v>0</v>
      </c>
      <c r="T48" s="46">
        <f t="shared" ca="1" si="30"/>
        <v>0</v>
      </c>
      <c r="U48" s="46">
        <f t="shared" ca="1" si="31"/>
        <v>0</v>
      </c>
    </row>
    <row r="49" spans="1:21" ht="18.75" x14ac:dyDescent="0.25">
      <c r="A49" s="39"/>
      <c r="B49" s="40"/>
      <c r="C49" s="40"/>
      <c r="D49" s="40"/>
      <c r="E49" s="48" t="s">
        <v>20</v>
      </c>
      <c r="F49" s="40"/>
      <c r="G49" s="42"/>
      <c r="H49" s="43" t="s">
        <v>14</v>
      </c>
      <c r="I49" s="44"/>
      <c r="J49" s="44"/>
      <c r="K49" s="45"/>
      <c r="L49" s="46">
        <f ca="1">IFERROR(__xludf.DUMMYFUNCTION("IMPORTRANGE(""https://docs.google.com/spreadsheets/d/1-uDff_7J0KD5mKrp0Vvzr7lt3OU09vwQwhkpOPPYv2Y/edit?usp=sharing"",""งบพรบ!P9"")"),9514773)</f>
        <v>9514773</v>
      </c>
      <c r="M49" s="46">
        <f ca="1">IFERROR(__xludf.DUMMYFUNCTION("IMPORTRANGE(""https://docs.google.com/spreadsheets/d/1-uDff_7J0KD5mKrp0Vvzr7lt3OU09vwQwhkpOPPYv2Y/edit?usp=sharing"",""งบพรบ!V9"")"),8726861.82)</f>
        <v>8726861.8200000003</v>
      </c>
      <c r="N49" s="46">
        <f ca="1">IFERROR(__xludf.DUMMYFUNCTION("IMPORTRANGE(""https://docs.google.com/spreadsheets/d/1-uDff_7J0KD5mKrp0Vvzr7lt3OU09vwQwhkpOPPYv2Y/edit?usp=sharing"",""งบพรบ!Y9"")"),3580381.58)</f>
        <v>3580381.58</v>
      </c>
      <c r="O49" s="46">
        <f t="shared" ca="1" si="27"/>
        <v>37.629710976814685</v>
      </c>
      <c r="P49" s="46">
        <f t="shared" ca="1" si="28"/>
        <v>41.027137290000084</v>
      </c>
      <c r="Q49" s="46">
        <v>0</v>
      </c>
      <c r="R49" s="46">
        <v>0</v>
      </c>
      <c r="S49" s="46">
        <v>0</v>
      </c>
      <c r="T49" s="46">
        <f t="shared" si="30"/>
        <v>0</v>
      </c>
      <c r="U49" s="46">
        <f t="shared" si="31"/>
        <v>0</v>
      </c>
    </row>
    <row r="50" spans="1:21" ht="18.75" x14ac:dyDescent="0.25">
      <c r="A50" s="39"/>
      <c r="B50" s="40"/>
      <c r="C50" s="40"/>
      <c r="D50" s="40"/>
      <c r="E50" s="48" t="s">
        <v>21</v>
      </c>
      <c r="F50" s="40"/>
      <c r="G50" s="42"/>
      <c r="H50" s="43" t="s">
        <v>14</v>
      </c>
      <c r="I50" s="44"/>
      <c r="J50" s="44"/>
      <c r="K50" s="45"/>
      <c r="L50" s="46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24539727)</f>
        <v>24539727</v>
      </c>
      <c r="M50" s="46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25327638.18)</f>
        <v>25327638.18</v>
      </c>
      <c r="N50" s="46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15326670.14)</f>
        <v>15326670.140000001</v>
      </c>
      <c r="O50" s="46">
        <f t="shared" ca="1" si="27"/>
        <v>62.456563351336385</v>
      </c>
      <c r="P50" s="46">
        <f t="shared" ca="1" si="28"/>
        <v>60.513617697297661</v>
      </c>
      <c r="Q50" s="46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50" s="46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50" s="46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50" s="46">
        <f t="shared" ca="1" si="30"/>
        <v>0</v>
      </c>
      <c r="U50" s="46">
        <f t="shared" ca="1" si="31"/>
        <v>0</v>
      </c>
    </row>
    <row r="51" spans="1:21" ht="18.75" x14ac:dyDescent="0.25">
      <c r="A51" s="39"/>
      <c r="B51" s="40"/>
      <c r="C51" s="40"/>
      <c r="D51" s="49" t="s">
        <v>23</v>
      </c>
      <c r="E51" s="40"/>
      <c r="F51" s="40"/>
      <c r="G51" s="42"/>
      <c r="H51" s="43" t="s">
        <v>14</v>
      </c>
      <c r="I51" s="44"/>
      <c r="J51" s="44"/>
      <c r="K51" s="45"/>
      <c r="L51" s="46">
        <f t="shared" ref="L51:N51" ca="1" si="38">L52+L53</f>
        <v>0</v>
      </c>
      <c r="M51" s="46">
        <f t="shared" ca="1" si="38"/>
        <v>0</v>
      </c>
      <c r="N51" s="46">
        <f t="shared" ca="1" si="38"/>
        <v>0</v>
      </c>
      <c r="O51" s="46">
        <f t="shared" ca="1" si="27"/>
        <v>0</v>
      </c>
      <c r="P51" s="46">
        <f t="shared" ca="1" si="28"/>
        <v>0</v>
      </c>
      <c r="Q51" s="46">
        <f t="shared" ref="Q51:S51" ca="1" si="39">Q52+Q53</f>
        <v>0</v>
      </c>
      <c r="R51" s="46">
        <f t="shared" ca="1" si="39"/>
        <v>0</v>
      </c>
      <c r="S51" s="46">
        <f t="shared" ca="1" si="39"/>
        <v>0</v>
      </c>
      <c r="T51" s="46">
        <f t="shared" ca="1" si="30"/>
        <v>0</v>
      </c>
      <c r="U51" s="46">
        <f t="shared" ca="1" si="31"/>
        <v>0</v>
      </c>
    </row>
    <row r="52" spans="1:21" ht="18.75" x14ac:dyDescent="0.25">
      <c r="A52" s="39"/>
      <c r="B52" s="40"/>
      <c r="C52" s="40"/>
      <c r="D52" s="40"/>
      <c r="E52" s="48" t="s">
        <v>20</v>
      </c>
      <c r="F52" s="40"/>
      <c r="G52" s="42"/>
      <c r="H52" s="43" t="s">
        <v>14</v>
      </c>
      <c r="I52" s="44"/>
      <c r="J52" s="44"/>
      <c r="K52" s="45"/>
      <c r="L52" s="46">
        <v>0</v>
      </c>
      <c r="M52" s="46">
        <v>0</v>
      </c>
      <c r="N52" s="46">
        <v>0</v>
      </c>
      <c r="O52" s="46">
        <f t="shared" si="27"/>
        <v>0</v>
      </c>
      <c r="P52" s="46">
        <f t="shared" si="28"/>
        <v>0</v>
      </c>
      <c r="Q52" s="46">
        <v>0</v>
      </c>
      <c r="R52" s="46">
        <v>0</v>
      </c>
      <c r="S52" s="46">
        <v>0</v>
      </c>
      <c r="T52" s="46">
        <f t="shared" si="30"/>
        <v>0</v>
      </c>
      <c r="U52" s="46">
        <f t="shared" si="31"/>
        <v>0</v>
      </c>
    </row>
    <row r="53" spans="1:21" ht="18.75" x14ac:dyDescent="0.25">
      <c r="A53" s="39"/>
      <c r="B53" s="40"/>
      <c r="C53" s="40"/>
      <c r="D53" s="40"/>
      <c r="E53" s="48" t="s">
        <v>21</v>
      </c>
      <c r="F53" s="40"/>
      <c r="G53" s="42"/>
      <c r="H53" s="43" t="s">
        <v>14</v>
      </c>
      <c r="I53" s="44"/>
      <c r="J53" s="44"/>
      <c r="K53" s="45"/>
      <c r="L53" s="46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3" s="46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3" s="46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3" s="46">
        <f t="shared" ca="1" si="27"/>
        <v>0</v>
      </c>
      <c r="P53" s="46">
        <f t="shared" ca="1" si="28"/>
        <v>0</v>
      </c>
      <c r="Q53" s="46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3" s="46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3" s="46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3" s="46">
        <f t="shared" ca="1" si="30"/>
        <v>0</v>
      </c>
      <c r="U53" s="46">
        <f t="shared" ca="1" si="31"/>
        <v>0</v>
      </c>
    </row>
    <row r="54" spans="1:21" ht="18.75" x14ac:dyDescent="0.25">
      <c r="A54" s="88"/>
      <c r="B54" s="89"/>
      <c r="C54" s="89"/>
      <c r="D54" s="49" t="s">
        <v>24</v>
      </c>
      <c r="E54" s="89"/>
      <c r="F54" s="89"/>
      <c r="G54" s="90"/>
      <c r="H54" s="43" t="s">
        <v>14</v>
      </c>
      <c r="I54" s="91"/>
      <c r="J54" s="91"/>
      <c r="K54" s="51"/>
      <c r="L54" s="51">
        <f t="shared" ref="L54:N54" ca="1" si="40">L55+L56</f>
        <v>502415400</v>
      </c>
      <c r="M54" s="51">
        <f t="shared" ca="1" si="40"/>
        <v>502415400</v>
      </c>
      <c r="N54" s="51">
        <f t="shared" ca="1" si="40"/>
        <v>332426640.76999998</v>
      </c>
      <c r="O54" s="51">
        <f t="shared" ca="1" si="27"/>
        <v>66.165694915004593</v>
      </c>
      <c r="P54" s="51">
        <f t="shared" ca="1" si="28"/>
        <v>66.165694915004593</v>
      </c>
      <c r="Q54" s="51">
        <f t="shared" ref="Q54:S54" si="41">Q55+Q56</f>
        <v>0</v>
      </c>
      <c r="R54" s="51">
        <f t="shared" si="41"/>
        <v>0</v>
      </c>
      <c r="S54" s="51">
        <f t="shared" si="41"/>
        <v>0</v>
      </c>
      <c r="T54" s="51">
        <f t="shared" si="30"/>
        <v>0</v>
      </c>
      <c r="U54" s="51">
        <f t="shared" si="31"/>
        <v>0</v>
      </c>
    </row>
    <row r="55" spans="1:21" ht="18.75" x14ac:dyDescent="0.25">
      <c r="A55" s="88"/>
      <c r="B55" s="89"/>
      <c r="C55" s="89"/>
      <c r="D55" s="89"/>
      <c r="E55" s="48" t="s">
        <v>20</v>
      </c>
      <c r="F55" s="89"/>
      <c r="G55" s="90"/>
      <c r="H55" s="43" t="s">
        <v>14</v>
      </c>
      <c r="I55" s="91"/>
      <c r="J55" s="91"/>
      <c r="K55" s="51"/>
      <c r="L55" s="51">
        <f ca="1">IFERROR(__xludf.DUMMYFUNCTION("IMPORTRANGE(""https://docs.google.com/spreadsheets/d/1-uDff_7J0KD5mKrp0Vvzr7lt3OU09vwQwhkpOPPYv2Y/edit?usp=sharing"",""งบพรบ!U9"")"),502415400)</f>
        <v>502415400</v>
      </c>
      <c r="M55" s="51">
        <f ca="1">IFERROR(__xludf.DUMMYFUNCTION("IMPORTRANGE(""https://docs.google.com/spreadsheets/d/1-uDff_7J0KD5mKrp0Vvzr7lt3OU09vwQwhkpOPPYv2Y/edit?usp=sharing"",""งบพรบ!X9"")"),474683716.59)</f>
        <v>474683716.58999997</v>
      </c>
      <c r="N55" s="51">
        <f ca="1">IFERROR(__xludf.DUMMYFUNCTION("IMPORTRANGE(""https://docs.google.com/spreadsheets/d/1-uDff_7J0KD5mKrp0Vvzr7lt3OU09vwQwhkpOPPYv2Y/edit?usp=sharing"",""งบพรบ!AB9"")"),310199336.46)</f>
        <v>310199336.45999998</v>
      </c>
      <c r="O55" s="51">
        <f t="shared" ca="1" si="27"/>
        <v>61.741605942015305</v>
      </c>
      <c r="P55" s="51">
        <f t="shared" ca="1" si="28"/>
        <v>65.348636495978525</v>
      </c>
      <c r="Q55" s="92">
        <v>0</v>
      </c>
      <c r="R55" s="92">
        <v>0</v>
      </c>
      <c r="S55" s="92">
        <v>0</v>
      </c>
      <c r="T55" s="51">
        <f t="shared" si="30"/>
        <v>0</v>
      </c>
      <c r="U55" s="51">
        <f t="shared" si="31"/>
        <v>0</v>
      </c>
    </row>
    <row r="56" spans="1:21" ht="18.75" x14ac:dyDescent="0.25">
      <c r="A56" s="93"/>
      <c r="B56" s="94"/>
      <c r="C56" s="94"/>
      <c r="D56" s="94"/>
      <c r="E56" s="54" t="s">
        <v>21</v>
      </c>
      <c r="F56" s="94"/>
      <c r="G56" s="95"/>
      <c r="H56" s="56" t="s">
        <v>14</v>
      </c>
      <c r="I56" s="96"/>
      <c r="J56" s="96"/>
      <c r="K56" s="59"/>
      <c r="L56" s="97">
        <f ca="1">IFERROR(__xludf.DUMMYFUNCTION("IMPORTRANGE(""https://docs.google.com/spreadsheets/d/1-uDff_7J0KD5mKrp0Vvzr7lt3OU09vwQwhkpOPPYv2Y/edit?usp=sharing"",""งบพรบ!U8"")"),0)</f>
        <v>0</v>
      </c>
      <c r="M56" s="97">
        <f ca="1">IFERROR(__xludf.DUMMYFUNCTION("IMPORTRANGE(""https://docs.google.com/spreadsheets/d/1-uDff_7J0KD5mKrp0Vvzr7lt3OU09vwQwhkpOPPYv2Y/edit?usp=sharing"",""งบพรบ!X8"")"),27731683.41)</f>
        <v>27731683.41</v>
      </c>
      <c r="N56" s="97">
        <f ca="1">IFERROR(__xludf.DUMMYFUNCTION("IMPORTRANGE(""https://docs.google.com/spreadsheets/d/1-uDff_7J0KD5mKrp0Vvzr7lt3OU09vwQwhkpOPPYv2Y/edit?usp=sharing"",""งบพรบ!AB8"")"),22227304.31)</f>
        <v>22227304.309999999</v>
      </c>
      <c r="O56" s="59">
        <f t="shared" ca="1" si="27"/>
        <v>0</v>
      </c>
      <c r="P56" s="59">
        <f t="shared" ca="1" si="28"/>
        <v>80.151298359279807</v>
      </c>
      <c r="Q56" s="97">
        <v>0</v>
      </c>
      <c r="R56" s="97">
        <v>0</v>
      </c>
      <c r="S56" s="97">
        <v>0</v>
      </c>
      <c r="T56" s="59">
        <f t="shared" si="30"/>
        <v>0</v>
      </c>
      <c r="U56" s="59">
        <f t="shared" si="31"/>
        <v>0</v>
      </c>
    </row>
    <row r="57" spans="1:21" ht="19.5" x14ac:dyDescent="0.3">
      <c r="A57" s="651" t="s">
        <v>28</v>
      </c>
      <c r="B57" s="633"/>
      <c r="C57" s="633"/>
      <c r="D57" s="633"/>
      <c r="E57" s="633"/>
      <c r="F57" s="633"/>
      <c r="G57" s="634"/>
      <c r="H57" s="98"/>
      <c r="I57" s="99"/>
      <c r="J57" s="99"/>
      <c r="K57" s="100"/>
      <c r="L57" s="100"/>
      <c r="M57" s="100"/>
      <c r="N57" s="100"/>
      <c r="O57" s="100"/>
      <c r="P57" s="101"/>
      <c r="Q57" s="100"/>
      <c r="R57" s="100"/>
      <c r="S57" s="100"/>
      <c r="T57" s="100"/>
      <c r="U57" s="101"/>
    </row>
    <row r="58" spans="1:21" ht="19.5" x14ac:dyDescent="0.3">
      <c r="A58" s="102"/>
      <c r="B58" s="652" t="s">
        <v>29</v>
      </c>
      <c r="C58" s="643"/>
      <c r="D58" s="643"/>
      <c r="E58" s="643"/>
      <c r="F58" s="643"/>
      <c r="G58" s="644"/>
      <c r="H58" s="103"/>
      <c r="I58" s="104"/>
      <c r="J58" s="104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</row>
    <row r="59" spans="1:21" ht="19.5" x14ac:dyDescent="0.3">
      <c r="A59" s="106"/>
      <c r="B59" s="107" t="s">
        <v>30</v>
      </c>
      <c r="C59" s="108"/>
      <c r="D59" s="108"/>
      <c r="E59" s="108"/>
      <c r="F59" s="108"/>
      <c r="G59" s="109"/>
      <c r="H59" s="109"/>
      <c r="I59" s="110"/>
      <c r="J59" s="110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</row>
    <row r="60" spans="1:21" ht="19.5" x14ac:dyDescent="0.3">
      <c r="A60" s="112"/>
      <c r="B60" s="113"/>
      <c r="C60" s="114" t="s">
        <v>18</v>
      </c>
      <c r="D60" s="115" t="s">
        <v>19</v>
      </c>
      <c r="E60" s="113"/>
      <c r="F60" s="113"/>
      <c r="G60" s="116"/>
      <c r="H60" s="117" t="s">
        <v>14</v>
      </c>
      <c r="I60" s="118"/>
      <c r="J60" s="118"/>
      <c r="K60" s="119"/>
      <c r="L60" s="120">
        <f t="shared" ref="L60:N60" ca="1" si="42">L61+L62</f>
        <v>77308800</v>
      </c>
      <c r="M60" s="120">
        <f t="shared" ca="1" si="42"/>
        <v>77308800</v>
      </c>
      <c r="N60" s="120">
        <f t="shared" ca="1" si="42"/>
        <v>52750054.640000001</v>
      </c>
      <c r="O60" s="120">
        <f t="shared" ref="O60:O68" ca="1" si="43">IF(L60&gt;0,N60*100/L60,0)</f>
        <v>68.232923858603414</v>
      </c>
      <c r="P60" s="120">
        <f t="shared" ref="P60:P68" ca="1" si="44">IF(M60&gt;0,N60*100/M60,0)</f>
        <v>68.232923858603414</v>
      </c>
      <c r="Q60" s="120">
        <f t="shared" ref="Q60:S60" ca="1" si="45">Q61+Q62</f>
        <v>0</v>
      </c>
      <c r="R60" s="120">
        <f t="shared" ca="1" si="45"/>
        <v>0</v>
      </c>
      <c r="S60" s="120">
        <f t="shared" ca="1" si="45"/>
        <v>0</v>
      </c>
      <c r="T60" s="120">
        <f t="shared" ref="T60:T68" ca="1" si="46">IF(Q60&gt;0,S60*100/Q60,0)</f>
        <v>0</v>
      </c>
      <c r="U60" s="120">
        <f t="shared" ref="U60:U68" ca="1" si="47">IF(R60&gt;0,S60*100/R60,0)</f>
        <v>0</v>
      </c>
    </row>
    <row r="61" spans="1:21" ht="18.75" x14ac:dyDescent="0.25">
      <c r="A61" s="112"/>
      <c r="B61" s="113"/>
      <c r="C61" s="113"/>
      <c r="D61" s="113"/>
      <c r="E61" s="121" t="s">
        <v>20</v>
      </c>
      <c r="F61" s="113"/>
      <c r="G61" s="116"/>
      <c r="H61" s="122" t="s">
        <v>14</v>
      </c>
      <c r="I61" s="118"/>
      <c r="J61" s="118"/>
      <c r="K61" s="119"/>
      <c r="L61" s="123">
        <f t="shared" ref="L61:N61" ca="1" si="48">L64+L67</f>
        <v>42256000</v>
      </c>
      <c r="M61" s="123">
        <f t="shared" ca="1" si="48"/>
        <v>41654720</v>
      </c>
      <c r="N61" s="123">
        <f t="shared" ca="1" si="48"/>
        <v>29816161.920000002</v>
      </c>
      <c r="O61" s="123">
        <f t="shared" ca="1" si="43"/>
        <v>70.560776978417266</v>
      </c>
      <c r="P61" s="123">
        <f t="shared" ca="1" si="44"/>
        <v>71.579311828287402</v>
      </c>
      <c r="Q61" s="123">
        <f t="shared" ref="Q61:S61" ca="1" si="49">Q64+Q67</f>
        <v>0</v>
      </c>
      <c r="R61" s="123">
        <f t="shared" ca="1" si="49"/>
        <v>0</v>
      </c>
      <c r="S61" s="123">
        <f t="shared" ca="1" si="49"/>
        <v>0</v>
      </c>
      <c r="T61" s="123">
        <f t="shared" ca="1" si="46"/>
        <v>0</v>
      </c>
      <c r="U61" s="123">
        <f t="shared" ca="1" si="47"/>
        <v>0</v>
      </c>
    </row>
    <row r="62" spans="1:21" ht="18.75" x14ac:dyDescent="0.25">
      <c r="A62" s="112"/>
      <c r="B62" s="113"/>
      <c r="C62" s="113"/>
      <c r="D62" s="113"/>
      <c r="E62" s="121" t="s">
        <v>21</v>
      </c>
      <c r="F62" s="113"/>
      <c r="G62" s="116"/>
      <c r="H62" s="122" t="s">
        <v>14</v>
      </c>
      <c r="I62" s="118"/>
      <c r="J62" s="118"/>
      <c r="K62" s="119"/>
      <c r="L62" s="123">
        <f t="shared" ref="L62:N62" ca="1" si="50">L65+L68</f>
        <v>35052800</v>
      </c>
      <c r="M62" s="123">
        <f t="shared" ca="1" si="50"/>
        <v>35654080</v>
      </c>
      <c r="N62" s="123">
        <f t="shared" ca="1" si="50"/>
        <v>22933892.719999999</v>
      </c>
      <c r="O62" s="123">
        <f t="shared" ca="1" si="43"/>
        <v>65.426706910717542</v>
      </c>
      <c r="P62" s="123">
        <f t="shared" ca="1" si="44"/>
        <v>64.323333318374779</v>
      </c>
      <c r="Q62" s="123">
        <f t="shared" ref="Q62:S62" ca="1" si="51">Q65+Q68</f>
        <v>0</v>
      </c>
      <c r="R62" s="123">
        <f t="shared" ca="1" si="51"/>
        <v>0</v>
      </c>
      <c r="S62" s="123">
        <f t="shared" ca="1" si="51"/>
        <v>0</v>
      </c>
      <c r="T62" s="123">
        <f t="shared" ca="1" si="46"/>
        <v>0</v>
      </c>
      <c r="U62" s="123">
        <f t="shared" ca="1" si="47"/>
        <v>0</v>
      </c>
    </row>
    <row r="63" spans="1:21" ht="18.75" x14ac:dyDescent="0.25">
      <c r="A63" s="39"/>
      <c r="B63" s="40"/>
      <c r="C63" s="40"/>
      <c r="D63" s="41" t="s">
        <v>22</v>
      </c>
      <c r="E63" s="40"/>
      <c r="F63" s="40"/>
      <c r="G63" s="42"/>
      <c r="H63" s="43" t="s">
        <v>14</v>
      </c>
      <c r="I63" s="44"/>
      <c r="J63" s="44"/>
      <c r="K63" s="45"/>
      <c r="L63" s="46">
        <f t="shared" ref="L63:N63" ca="1" si="52">L64+L65</f>
        <v>77308800</v>
      </c>
      <c r="M63" s="46">
        <f t="shared" ca="1" si="52"/>
        <v>77308800</v>
      </c>
      <c r="N63" s="46">
        <f t="shared" ca="1" si="52"/>
        <v>52750054.640000001</v>
      </c>
      <c r="O63" s="46">
        <f t="shared" ca="1" si="43"/>
        <v>68.232923858603414</v>
      </c>
      <c r="P63" s="46">
        <f t="shared" ca="1" si="44"/>
        <v>68.232923858603414</v>
      </c>
      <c r="Q63" s="46">
        <f t="shared" ref="Q63:S63" ca="1" si="53">Q64+Q65</f>
        <v>0</v>
      </c>
      <c r="R63" s="46">
        <f t="shared" ca="1" si="53"/>
        <v>0</v>
      </c>
      <c r="S63" s="46">
        <f t="shared" ca="1" si="53"/>
        <v>0</v>
      </c>
      <c r="T63" s="46">
        <f t="shared" ca="1" si="46"/>
        <v>0</v>
      </c>
      <c r="U63" s="46">
        <f t="shared" ca="1" si="47"/>
        <v>0</v>
      </c>
    </row>
    <row r="64" spans="1:21" ht="18.75" x14ac:dyDescent="0.25">
      <c r="A64" s="39"/>
      <c r="B64" s="40"/>
      <c r="C64" s="40"/>
      <c r="D64" s="40"/>
      <c r="E64" s="48" t="s">
        <v>20</v>
      </c>
      <c r="F64" s="40"/>
      <c r="G64" s="42"/>
      <c r="H64" s="43" t="s">
        <v>14</v>
      </c>
      <c r="I64" s="44"/>
      <c r="J64" s="44"/>
      <c r="K64" s="45"/>
      <c r="L64" s="46">
        <f ca="1">IFERROR(__xludf.DUMMYFUNCTION("IMPORTRANGE(""https://docs.google.com/spreadsheets/d/1-uDff_7J0KD5mKrp0Vvzr7lt3OU09vwQwhkpOPPYv2Y/edit?usp=sharing"",""งบพรบ!AC9"")"),42256000)</f>
        <v>42256000</v>
      </c>
      <c r="M64" s="46">
        <f ca="1">IFERROR(__xludf.DUMMYFUNCTION("IMPORTRANGE(""https://docs.google.com/spreadsheets/d/1-uDff_7J0KD5mKrp0Vvzr7lt3OU09vwQwhkpOPPYv2Y/edit?usp=sharing"",""งบพรบ!AH9"")"),41654720)</f>
        <v>41654720</v>
      </c>
      <c r="N64" s="46">
        <f ca="1">IFERROR(__xludf.DUMMYFUNCTION("IMPORTRANGE(""https://docs.google.com/spreadsheets/d/1-uDff_7J0KD5mKrp0Vvzr7lt3OU09vwQwhkpOPPYv2Y/edit?usp=sharing"",""งบพรบ!AJ9"")"),29816161.92)</f>
        <v>29816161.920000002</v>
      </c>
      <c r="O64" s="46">
        <f t="shared" ca="1" si="43"/>
        <v>70.560776978417266</v>
      </c>
      <c r="P64" s="46">
        <f t="shared" ca="1" si="44"/>
        <v>71.579311828287402</v>
      </c>
      <c r="Q64" s="46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4" s="46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4" s="46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4" s="46">
        <f t="shared" ca="1" si="46"/>
        <v>0</v>
      </c>
      <c r="U64" s="46">
        <f t="shared" ca="1" si="47"/>
        <v>0</v>
      </c>
    </row>
    <row r="65" spans="1:21" ht="18.75" x14ac:dyDescent="0.25">
      <c r="A65" s="39"/>
      <c r="B65" s="40"/>
      <c r="C65" s="40"/>
      <c r="D65" s="40"/>
      <c r="E65" s="48" t="s">
        <v>21</v>
      </c>
      <c r="F65" s="40"/>
      <c r="G65" s="42"/>
      <c r="H65" s="43" t="s">
        <v>14</v>
      </c>
      <c r="I65" s="44"/>
      <c r="J65" s="44"/>
      <c r="K65" s="45"/>
      <c r="L65" s="46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35052800)</f>
        <v>35052800</v>
      </c>
      <c r="M65" s="46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35654080)</f>
        <v>35654080</v>
      </c>
      <c r="N65" s="46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22933892.72)</f>
        <v>22933892.719999999</v>
      </c>
      <c r="O65" s="46">
        <f t="shared" ca="1" si="43"/>
        <v>65.426706910717542</v>
      </c>
      <c r="P65" s="46">
        <f t="shared" ca="1" si="44"/>
        <v>64.323333318374779</v>
      </c>
      <c r="Q65" s="46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5" s="46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5" s="46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5" s="46">
        <f t="shared" ca="1" si="46"/>
        <v>0</v>
      </c>
      <c r="U65" s="46">
        <f t="shared" ca="1" si="47"/>
        <v>0</v>
      </c>
    </row>
    <row r="66" spans="1:21" ht="18.75" x14ac:dyDescent="0.25">
      <c r="A66" s="39"/>
      <c r="B66" s="40"/>
      <c r="C66" s="40"/>
      <c r="D66" s="41" t="s">
        <v>23</v>
      </c>
      <c r="E66" s="40"/>
      <c r="F66" s="40"/>
      <c r="G66" s="42"/>
      <c r="H66" s="43" t="s">
        <v>14</v>
      </c>
      <c r="I66" s="44"/>
      <c r="J66" s="44"/>
      <c r="K66" s="45"/>
      <c r="L66" s="46">
        <f t="shared" ref="L66:N66" ca="1" si="54">L67+L68</f>
        <v>0</v>
      </c>
      <c r="M66" s="46">
        <f t="shared" ca="1" si="54"/>
        <v>0</v>
      </c>
      <c r="N66" s="46">
        <f t="shared" ca="1" si="54"/>
        <v>0</v>
      </c>
      <c r="O66" s="46">
        <f t="shared" ca="1" si="43"/>
        <v>0</v>
      </c>
      <c r="P66" s="46">
        <f t="shared" ca="1" si="44"/>
        <v>0</v>
      </c>
      <c r="Q66" s="46">
        <f t="shared" ref="Q66:S66" ca="1" si="55">Q67+Q68</f>
        <v>0</v>
      </c>
      <c r="R66" s="46">
        <f t="shared" ca="1" si="55"/>
        <v>0</v>
      </c>
      <c r="S66" s="46">
        <f t="shared" ca="1" si="55"/>
        <v>0</v>
      </c>
      <c r="T66" s="46">
        <f t="shared" ca="1" si="46"/>
        <v>0</v>
      </c>
      <c r="U66" s="46">
        <f t="shared" ca="1" si="47"/>
        <v>0</v>
      </c>
    </row>
    <row r="67" spans="1:21" ht="18.75" x14ac:dyDescent="0.25">
      <c r="A67" s="39"/>
      <c r="B67" s="40"/>
      <c r="C67" s="40"/>
      <c r="D67" s="40"/>
      <c r="E67" s="48" t="s">
        <v>20</v>
      </c>
      <c r="F67" s="40"/>
      <c r="G67" s="42"/>
      <c r="H67" s="43" t="s">
        <v>14</v>
      </c>
      <c r="I67" s="44"/>
      <c r="J67" s="44"/>
      <c r="K67" s="45"/>
      <c r="L67" s="46">
        <f ca="1">IFERROR(__xludf.DUMMYFUNCTION("IMPORTRANGE(""https://docs.google.com/spreadsheets/d/12pGRKgvn2b31Uz_fjAl3XPzZUM_F2_O-zAHL2XHEPZg/edit?usp=sharing"",""รวมเหนือ!L66"")+IMPORTRANGE(""https://docs.google.com/spreadsheets/d/1c0UfJUA6nE6esVMy0kRcX_PENtt96DMxicQpqi3tips/edit?usp=sharing"",""ร"&amp;"วมตะวันออกเฉียงเหนือ!L66"")+IMPORTRANGE(""https://docs.google.com/spreadsheets/d/1iNWbYmj0agxPDl_yJgGu1eIremFPVMUuMWUKAjBzvrk/edit?usp=sharing"",""รวมกลาง!L66"")+IMPORTRANGE(""https://docs.google.com/spreadsheets/d/1uenpWDAH2bchvfvsSIjpd4bRU5D1faxJOaE34GQ"&amp;"M5-c/edit?usp=sharing"",""รวมใต้!L66"")"),0)</f>
        <v>0</v>
      </c>
      <c r="M67" s="46">
        <f ca="1">IFERROR(__xludf.DUMMYFUNCTION("IMPORTRANGE(""https://docs.google.com/spreadsheets/d/12pGRKgvn2b31Uz_fjAl3XPzZUM_F2_O-zAHL2XHEPZg/edit?usp=sharing"",""รวมเหนือ!M66"")+IMPORTRANGE(""https://docs.google.com/spreadsheets/d/1c0UfJUA6nE6esVMy0kRcX_PENtt96DMxicQpqi3tips/edit?usp=sharing"",""ร"&amp;"วมตะวันออกเฉียงเหนือ!M66"")+IMPORTRANGE(""https://docs.google.com/spreadsheets/d/1iNWbYmj0agxPDl_yJgGu1eIremFPVMUuMWUKAjBzvrk/edit?usp=sharing"",""รวมกลาง!M66"")+IMPORTRANGE(""https://docs.google.com/spreadsheets/d/1uenpWDAH2bchvfvsSIjpd4bRU5D1faxJOaE34GQ"&amp;"M5-c/edit?usp=sharing"",""รวมใต้!M66"")"),0)</f>
        <v>0</v>
      </c>
      <c r="N67" s="46">
        <f ca="1">IFERROR(__xludf.DUMMYFUNCTION("IMPORTRANGE(""https://docs.google.com/spreadsheets/d/12pGRKgvn2b31Uz_fjAl3XPzZUM_F2_O-zAHL2XHEPZg/edit?usp=sharing"",""รวมเหนือ!N66"")+IMPORTRANGE(""https://docs.google.com/spreadsheets/d/1c0UfJUA6nE6esVMy0kRcX_PENtt96DMxicQpqi3tips/edit?usp=sharing"",""ร"&amp;"วมตะวันออกเฉียงเหนือ!N66"")+IMPORTRANGE(""https://docs.google.com/spreadsheets/d/1iNWbYmj0agxPDl_yJgGu1eIremFPVMUuMWUKAjBzvrk/edit?usp=sharing"",""รวมกลาง!N66"")+IMPORTRANGE(""https://docs.google.com/spreadsheets/d/1uenpWDAH2bchvfvsSIjpd4bRU5D1faxJOaE34GQ"&amp;"M5-c/edit?usp=sharing"",""รวมใต้!N66"")"),0)</f>
        <v>0</v>
      </c>
      <c r="O67" s="46">
        <f t="shared" ca="1" si="43"/>
        <v>0</v>
      </c>
      <c r="P67" s="46">
        <f t="shared" ca="1" si="44"/>
        <v>0</v>
      </c>
      <c r="Q67" s="46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7" s="46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7" s="46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7" s="46">
        <f t="shared" ca="1" si="46"/>
        <v>0</v>
      </c>
      <c r="U67" s="46">
        <f t="shared" ca="1" si="47"/>
        <v>0</v>
      </c>
    </row>
    <row r="68" spans="1:21" ht="18.75" x14ac:dyDescent="0.25">
      <c r="A68" s="52"/>
      <c r="B68" s="53"/>
      <c r="C68" s="53"/>
      <c r="D68" s="53"/>
      <c r="E68" s="54" t="s">
        <v>21</v>
      </c>
      <c r="F68" s="53"/>
      <c r="G68" s="55"/>
      <c r="H68" s="56" t="s">
        <v>14</v>
      </c>
      <c r="I68" s="57"/>
      <c r="J68" s="57"/>
      <c r="K68" s="58"/>
      <c r="L68" s="124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0)</f>
        <v>0</v>
      </c>
      <c r="M68" s="124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0)</f>
        <v>0</v>
      </c>
      <c r="N68" s="124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0)</f>
        <v>0</v>
      </c>
      <c r="O68" s="124">
        <f t="shared" ca="1" si="43"/>
        <v>0</v>
      </c>
      <c r="P68" s="124">
        <f t="shared" ca="1" si="44"/>
        <v>0</v>
      </c>
      <c r="Q68" s="124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8" s="124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8" s="124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8" s="124">
        <f t="shared" ca="1" si="46"/>
        <v>0</v>
      </c>
      <c r="U68" s="124">
        <f t="shared" ca="1" si="47"/>
        <v>0</v>
      </c>
    </row>
    <row r="69" spans="1:21" ht="19.5" x14ac:dyDescent="0.3">
      <c r="A69" s="125" t="s">
        <v>31</v>
      </c>
      <c r="B69" s="126"/>
      <c r="C69" s="126"/>
      <c r="D69" s="126"/>
      <c r="E69" s="127"/>
      <c r="F69" s="127"/>
      <c r="G69" s="127"/>
      <c r="H69" s="127"/>
      <c r="I69" s="128"/>
      <c r="J69" s="128"/>
      <c r="K69" s="129"/>
      <c r="L69" s="129"/>
      <c r="M69" s="129"/>
      <c r="N69" s="129"/>
      <c r="O69" s="129"/>
      <c r="P69" s="130"/>
      <c r="Q69" s="129"/>
      <c r="R69" s="129"/>
      <c r="S69" s="129"/>
      <c r="T69" s="129"/>
      <c r="U69" s="130"/>
    </row>
    <row r="70" spans="1:21" ht="19.5" x14ac:dyDescent="0.3">
      <c r="A70" s="131" t="s">
        <v>32</v>
      </c>
      <c r="B70" s="132"/>
      <c r="C70" s="133"/>
      <c r="D70" s="132"/>
      <c r="E70" s="132"/>
      <c r="F70" s="132"/>
      <c r="G70" s="134"/>
      <c r="H70" s="134"/>
      <c r="I70" s="135"/>
      <c r="J70" s="135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</row>
    <row r="71" spans="1:21" ht="19.5" x14ac:dyDescent="0.3">
      <c r="A71" s="137"/>
      <c r="B71" s="138" t="s">
        <v>33</v>
      </c>
      <c r="C71" s="139"/>
      <c r="D71" s="140"/>
      <c r="E71" s="139"/>
      <c r="F71" s="139"/>
      <c r="G71" s="141"/>
      <c r="H71" s="142" t="s">
        <v>34</v>
      </c>
      <c r="I71" s="143">
        <f t="shared" ref="I71:J71" ca="1" si="56">I83</f>
        <v>72</v>
      </c>
      <c r="J71" s="143">
        <f t="shared" ca="1" si="56"/>
        <v>2</v>
      </c>
      <c r="K71" s="144">
        <f t="shared" ref="K71:K72" ca="1" si="57">IF(I71&gt;0,J71*100/I71,0)</f>
        <v>2.7777777777777777</v>
      </c>
      <c r="L71" s="145"/>
      <c r="M71" s="145"/>
      <c r="N71" s="145"/>
      <c r="O71" s="145"/>
      <c r="P71" s="145"/>
      <c r="Q71" s="145"/>
      <c r="R71" s="145"/>
      <c r="S71" s="145"/>
      <c r="T71" s="145"/>
      <c r="U71" s="145"/>
    </row>
    <row r="72" spans="1:21" ht="19.5" x14ac:dyDescent="0.3">
      <c r="A72" s="137"/>
      <c r="B72" s="139"/>
      <c r="C72" s="139"/>
      <c r="D72" s="140"/>
      <c r="E72" s="139"/>
      <c r="F72" s="139"/>
      <c r="G72" s="141"/>
      <c r="H72" s="142" t="s">
        <v>35</v>
      </c>
      <c r="I72" s="143">
        <f t="shared" ref="I72:J72" ca="1" si="58">I84</f>
        <v>1814</v>
      </c>
      <c r="J72" s="143">
        <f t="shared" ca="1" si="58"/>
        <v>64</v>
      </c>
      <c r="K72" s="144">
        <f t="shared" ca="1" si="57"/>
        <v>3.528114663726571</v>
      </c>
      <c r="L72" s="145"/>
      <c r="M72" s="145"/>
      <c r="N72" s="145"/>
      <c r="O72" s="145"/>
      <c r="P72" s="145"/>
      <c r="Q72" s="145"/>
      <c r="R72" s="145"/>
      <c r="S72" s="145"/>
      <c r="T72" s="145"/>
      <c r="U72" s="145"/>
    </row>
    <row r="73" spans="1:21" ht="19.5" x14ac:dyDescent="0.3">
      <c r="A73" s="146"/>
      <c r="B73" s="40"/>
      <c r="C73" s="147" t="s">
        <v>18</v>
      </c>
      <c r="D73" s="148" t="s">
        <v>19</v>
      </c>
      <c r="E73" s="40"/>
      <c r="F73" s="40"/>
      <c r="G73" s="42"/>
      <c r="H73" s="149" t="s">
        <v>14</v>
      </c>
      <c r="I73" s="44"/>
      <c r="J73" s="44"/>
      <c r="K73" s="45"/>
      <c r="L73" s="150">
        <f t="shared" ref="L73:N73" ca="1" si="59">L74+L75</f>
        <v>11456200</v>
      </c>
      <c r="M73" s="150">
        <f t="shared" ca="1" si="59"/>
        <v>11456200</v>
      </c>
      <c r="N73" s="150">
        <f t="shared" ca="1" si="59"/>
        <v>3656880.73999999</v>
      </c>
      <c r="O73" s="150">
        <f t="shared" ref="O73:O81" ca="1" si="60">IF(L73&gt;0,N73*100/L73,0)</f>
        <v>31.920538572999686</v>
      </c>
      <c r="P73" s="150">
        <f t="shared" ref="P73:P81" ca="1" si="61">IF(M73&gt;0,N73*100/M73,0)</f>
        <v>31.920538572999686</v>
      </c>
      <c r="Q73" s="150">
        <f t="shared" ref="Q73:S73" ca="1" si="62">Q74+Q75</f>
        <v>23600000</v>
      </c>
      <c r="R73" s="150">
        <f t="shared" ca="1" si="62"/>
        <v>0</v>
      </c>
      <c r="S73" s="150">
        <f t="shared" ca="1" si="62"/>
        <v>0</v>
      </c>
      <c r="T73" s="150">
        <f t="shared" ref="T73:T81" ca="1" si="63">IF(Q73&gt;0,S73*100/Q73,0)</f>
        <v>0</v>
      </c>
      <c r="U73" s="150">
        <f t="shared" ref="U73:U81" ca="1" si="64">IF(R73&gt;0,S73*100/R73,0)</f>
        <v>0</v>
      </c>
    </row>
    <row r="74" spans="1:21" ht="18.75" x14ac:dyDescent="0.25">
      <c r="A74" s="146"/>
      <c r="B74" s="40"/>
      <c r="C74" s="40"/>
      <c r="D74" s="40"/>
      <c r="E74" s="48" t="s">
        <v>20</v>
      </c>
      <c r="F74" s="40"/>
      <c r="G74" s="42"/>
      <c r="H74" s="151" t="s">
        <v>14</v>
      </c>
      <c r="I74" s="44"/>
      <c r="J74" s="44"/>
      <c r="K74" s="45"/>
      <c r="L74" s="46">
        <f t="shared" ref="L74:N74" ca="1" si="65">L77+L80</f>
        <v>4484200</v>
      </c>
      <c r="M74" s="46">
        <f t="shared" ca="1" si="65"/>
        <v>6692183</v>
      </c>
      <c r="N74" s="46">
        <f t="shared" ca="1" si="65"/>
        <v>1157852.31</v>
      </c>
      <c r="O74" s="46">
        <f t="shared" ca="1" si="60"/>
        <v>25.820710717630792</v>
      </c>
      <c r="P74" s="46">
        <f t="shared" ca="1" si="61"/>
        <v>17.301563779711344</v>
      </c>
      <c r="Q74" s="46">
        <f t="shared" ref="Q74:S74" ca="1" si="66">Q77+Q80</f>
        <v>1245215</v>
      </c>
      <c r="R74" s="46">
        <f t="shared" ca="1" si="66"/>
        <v>0</v>
      </c>
      <c r="S74" s="46">
        <f t="shared" ca="1" si="66"/>
        <v>0</v>
      </c>
      <c r="T74" s="46">
        <f t="shared" ca="1" si="63"/>
        <v>0</v>
      </c>
      <c r="U74" s="46">
        <f t="shared" ca="1" si="64"/>
        <v>0</v>
      </c>
    </row>
    <row r="75" spans="1:21" ht="18.75" x14ac:dyDescent="0.25">
      <c r="A75" s="146"/>
      <c r="B75" s="40"/>
      <c r="C75" s="40"/>
      <c r="D75" s="40"/>
      <c r="E75" s="48" t="s">
        <v>21</v>
      </c>
      <c r="F75" s="40"/>
      <c r="G75" s="42"/>
      <c r="H75" s="151" t="s">
        <v>14</v>
      </c>
      <c r="I75" s="44"/>
      <c r="J75" s="44"/>
      <c r="K75" s="45"/>
      <c r="L75" s="46">
        <f t="shared" ref="L75:N75" ca="1" si="67">L78+L81</f>
        <v>6972000</v>
      </c>
      <c r="M75" s="46">
        <f t="shared" ca="1" si="67"/>
        <v>4764017</v>
      </c>
      <c r="N75" s="46">
        <f t="shared" ca="1" si="67"/>
        <v>2499028.4299999899</v>
      </c>
      <c r="O75" s="46">
        <f t="shared" ca="1" si="60"/>
        <v>35.843781267928712</v>
      </c>
      <c r="P75" s="46">
        <f t="shared" ca="1" si="61"/>
        <v>52.456328976155831</v>
      </c>
      <c r="Q75" s="46">
        <f t="shared" ref="Q75:S75" ca="1" si="68">Q78+Q81</f>
        <v>22354785</v>
      </c>
      <c r="R75" s="46">
        <f t="shared" ca="1" si="68"/>
        <v>0</v>
      </c>
      <c r="S75" s="46">
        <f t="shared" ca="1" si="68"/>
        <v>0</v>
      </c>
      <c r="T75" s="46">
        <f t="shared" ca="1" si="63"/>
        <v>0</v>
      </c>
      <c r="U75" s="46">
        <f t="shared" ca="1" si="64"/>
        <v>0</v>
      </c>
    </row>
    <row r="76" spans="1:21" ht="18.75" x14ac:dyDescent="0.25">
      <c r="A76" s="146"/>
      <c r="B76" s="40"/>
      <c r="C76" s="40"/>
      <c r="D76" s="41" t="s">
        <v>22</v>
      </c>
      <c r="E76" s="40"/>
      <c r="F76" s="40"/>
      <c r="G76" s="42"/>
      <c r="H76" s="152" t="s">
        <v>14</v>
      </c>
      <c r="I76" s="153"/>
      <c r="J76" s="153"/>
      <c r="K76" s="154"/>
      <c r="L76" s="46">
        <f t="shared" ref="L76:N76" ca="1" si="69">L77+L78</f>
        <v>11456200</v>
      </c>
      <c r="M76" s="46">
        <f t="shared" ca="1" si="69"/>
        <v>11456200</v>
      </c>
      <c r="N76" s="46">
        <f t="shared" ca="1" si="69"/>
        <v>3656880.73999999</v>
      </c>
      <c r="O76" s="46">
        <f t="shared" ca="1" si="60"/>
        <v>31.920538572999686</v>
      </c>
      <c r="P76" s="46">
        <f t="shared" ca="1" si="61"/>
        <v>31.920538572999686</v>
      </c>
      <c r="Q76" s="46">
        <f t="shared" ref="Q76:S76" ca="1" si="70">Q77+Q78</f>
        <v>23600000</v>
      </c>
      <c r="R76" s="46">
        <f t="shared" ca="1" si="70"/>
        <v>0</v>
      </c>
      <c r="S76" s="46">
        <f t="shared" ca="1" si="70"/>
        <v>0</v>
      </c>
      <c r="T76" s="46">
        <f t="shared" ca="1" si="63"/>
        <v>0</v>
      </c>
      <c r="U76" s="46">
        <f t="shared" ca="1" si="64"/>
        <v>0</v>
      </c>
    </row>
    <row r="77" spans="1:21" ht="18.75" x14ac:dyDescent="0.25">
      <c r="A77" s="146"/>
      <c r="B77" s="40"/>
      <c r="C77" s="40"/>
      <c r="D77" s="40"/>
      <c r="E77" s="48" t="s">
        <v>36</v>
      </c>
      <c r="F77" s="40"/>
      <c r="G77" s="42"/>
      <c r="H77" s="152" t="s">
        <v>14</v>
      </c>
      <c r="I77" s="153"/>
      <c r="J77" s="153"/>
      <c r="K77" s="154"/>
      <c r="L77" s="46">
        <f ca="1">IFERROR(__xludf.DUMMYFUNCTION("IMPORTRANGE(""https://docs.google.com/spreadsheets/d/1-uDff_7J0KD5mKrp0Vvzr7lt3OU09vwQwhkpOPPYv2Y/edit?usp=sharing"",""งบพรบ!AM9"")"),4484200)</f>
        <v>4484200</v>
      </c>
      <c r="M77" s="46">
        <f ca="1">IFERROR(__xludf.DUMMYFUNCTION("IMPORTRANGE(""https://docs.google.com/spreadsheets/d/1-uDff_7J0KD5mKrp0Vvzr7lt3OU09vwQwhkpOPPYv2Y/edit?usp=sharing"",""งบพรบ!AR9"")"),6692183)</f>
        <v>6692183</v>
      </c>
      <c r="N77" s="46">
        <f ca="1">IFERROR(__xludf.DUMMYFUNCTION("IMPORTRANGE(""https://docs.google.com/spreadsheets/d/1-uDff_7J0KD5mKrp0Vvzr7lt3OU09vwQwhkpOPPYv2Y/edit?usp=sharing"",""งบพรบ!AT9"")"),1157852.31)</f>
        <v>1157852.31</v>
      </c>
      <c r="O77" s="46">
        <f t="shared" ca="1" si="60"/>
        <v>25.820710717630792</v>
      </c>
      <c r="P77" s="46">
        <f t="shared" ca="1" si="61"/>
        <v>17.301563779711344</v>
      </c>
      <c r="Q77" s="46">
        <f ca="1">IFERROR(__xludf.DUMMYFUNCTION("IMPORTRANGE(""https://docs.google.com/spreadsheets/d/1ItG2mGa2ceCfYo0BwxsXqNm01IGEUdYcSSLTEv9YCik/edit?usp=sharing"",""เบิกจ่ายกองทุน!AS11"")"),1245215)</f>
        <v>1245215</v>
      </c>
      <c r="R77" s="46">
        <f ca="1">IFERROR(__xludf.DUMMYFUNCTION("IMPORTRANGE(""https://docs.google.com/spreadsheets/d/1ItG2mGa2ceCfYo0BwxsXqNm01IGEUdYcSSLTEv9YCik/edit?usp=sharing"",""เบิกจ่ายกองทุน!AT11"")"),0)</f>
        <v>0</v>
      </c>
      <c r="S77" s="46">
        <f ca="1">IFERROR(__xludf.DUMMYFUNCTION("IMPORTRANGE(""https://docs.google.com/spreadsheets/d/1ItG2mGa2ceCfYo0BwxsXqNm01IGEUdYcSSLTEv9YCik/edit?usp=sharing"",""เบิกจ่ายกองทุน!AU11"")"),0)</f>
        <v>0</v>
      </c>
      <c r="T77" s="46">
        <f t="shared" ca="1" si="63"/>
        <v>0</v>
      </c>
      <c r="U77" s="46">
        <f t="shared" ca="1" si="64"/>
        <v>0</v>
      </c>
    </row>
    <row r="78" spans="1:21" ht="18.75" x14ac:dyDescent="0.25">
      <c r="A78" s="146"/>
      <c r="B78" s="40"/>
      <c r="C78" s="40"/>
      <c r="D78" s="40"/>
      <c r="E78" s="48" t="s">
        <v>37</v>
      </c>
      <c r="F78" s="40"/>
      <c r="G78" s="42"/>
      <c r="H78" s="152" t="s">
        <v>14</v>
      </c>
      <c r="I78" s="153"/>
      <c r="J78" s="153"/>
      <c r="K78" s="154"/>
      <c r="L78" s="46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6972000)</f>
        <v>6972000</v>
      </c>
      <c r="M78" s="46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4764017)</f>
        <v>4764017</v>
      </c>
      <c r="N78" s="46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2499028.42999999)</f>
        <v>2499028.4299999899</v>
      </c>
      <c r="O78" s="46">
        <f t="shared" ca="1" si="60"/>
        <v>35.843781267928712</v>
      </c>
      <c r="P78" s="46">
        <f t="shared" ca="1" si="61"/>
        <v>52.456328976155831</v>
      </c>
      <c r="Q78" s="46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22354785)</f>
        <v>22354785</v>
      </c>
      <c r="R78" s="46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0)</f>
        <v>0</v>
      </c>
      <c r="S78" s="46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0)</f>
        <v>0</v>
      </c>
      <c r="T78" s="46">
        <f t="shared" ca="1" si="63"/>
        <v>0</v>
      </c>
      <c r="U78" s="46">
        <f t="shared" ca="1" si="64"/>
        <v>0</v>
      </c>
    </row>
    <row r="79" spans="1:21" ht="18.75" x14ac:dyDescent="0.25">
      <c r="A79" s="146"/>
      <c r="B79" s="40"/>
      <c r="C79" s="40"/>
      <c r="D79" s="41" t="s">
        <v>23</v>
      </c>
      <c r="E79" s="40"/>
      <c r="F79" s="40"/>
      <c r="G79" s="42"/>
      <c r="H79" s="155" t="s">
        <v>14</v>
      </c>
      <c r="I79" s="153"/>
      <c r="J79" s="153"/>
      <c r="K79" s="154"/>
      <c r="L79" s="46">
        <f t="shared" ref="L79:N79" ca="1" si="71">L80+L81</f>
        <v>0</v>
      </c>
      <c r="M79" s="46">
        <f t="shared" ca="1" si="71"/>
        <v>0</v>
      </c>
      <c r="N79" s="46">
        <f t="shared" ca="1" si="71"/>
        <v>0</v>
      </c>
      <c r="O79" s="46">
        <f t="shared" ca="1" si="60"/>
        <v>0</v>
      </c>
      <c r="P79" s="46">
        <f t="shared" ca="1" si="61"/>
        <v>0</v>
      </c>
      <c r="Q79" s="46">
        <f t="shared" ref="Q79:S79" ca="1" si="72">Q80+Q81</f>
        <v>0</v>
      </c>
      <c r="R79" s="46">
        <f t="shared" ca="1" si="72"/>
        <v>0</v>
      </c>
      <c r="S79" s="46">
        <f t="shared" ca="1" si="72"/>
        <v>0</v>
      </c>
      <c r="T79" s="46">
        <f t="shared" ca="1" si="63"/>
        <v>0</v>
      </c>
      <c r="U79" s="46">
        <f t="shared" ca="1" si="64"/>
        <v>0</v>
      </c>
    </row>
    <row r="80" spans="1:21" ht="18.75" x14ac:dyDescent="0.25">
      <c r="A80" s="146"/>
      <c r="B80" s="40"/>
      <c r="C80" s="40"/>
      <c r="D80" s="40"/>
      <c r="E80" s="48" t="s">
        <v>20</v>
      </c>
      <c r="F80" s="40"/>
      <c r="G80" s="42"/>
      <c r="H80" s="152" t="s">
        <v>14</v>
      </c>
      <c r="I80" s="153"/>
      <c r="J80" s="153"/>
      <c r="K80" s="154"/>
      <c r="L80" s="46">
        <f ca="1">IFERROR(__xludf.DUMMYFUNCTION("IMPORTRANGE(""https://docs.google.com/spreadsheets/d/12pGRKgvn2b31Uz_fjAl3XPzZUM_F2_O-zAHL2XHEPZg/edit?usp=sharing"",""รวมเหนือ!L79"")+IMPORTRANGE(""https://docs.google.com/spreadsheets/d/1c0UfJUA6nE6esVMy0kRcX_PENtt96DMxicQpqi3tips/edit?usp=sharing"",""ร"&amp;"วมตะวันออกเฉียงเหนือ!L79"")+IMPORTRANGE(""https://docs.google.com/spreadsheets/d/1iNWbYmj0agxPDl_yJgGu1eIremFPVMUuMWUKAjBzvrk/edit?usp=sharing"",""รวมกลาง!L79"")+IMPORTRANGE(""https://docs.google.com/spreadsheets/d/1uenpWDAH2bchvfvsSIjpd4bRU5D1faxJOaE34GQ"&amp;"M5-c/edit?usp=sharing"",""รวมใต้!L79"")"),0)</f>
        <v>0</v>
      </c>
      <c r="M80" s="46">
        <f ca="1">IFERROR(__xludf.DUMMYFUNCTION("IMPORTRANGE(""https://docs.google.com/spreadsheets/d/12pGRKgvn2b31Uz_fjAl3XPzZUM_F2_O-zAHL2XHEPZg/edit?usp=sharing"",""รวมเหนือ!M79"")+IMPORTRANGE(""https://docs.google.com/spreadsheets/d/1c0UfJUA6nE6esVMy0kRcX_PENtt96DMxicQpqi3tips/edit?usp=sharing"",""ร"&amp;"วมตะวันออกเฉียงเหนือ!M79"")+IMPORTRANGE(""https://docs.google.com/spreadsheets/d/1iNWbYmj0agxPDl_yJgGu1eIremFPVMUuMWUKAjBzvrk/edit?usp=sharing"",""รวมกลาง!M79"")+IMPORTRANGE(""https://docs.google.com/spreadsheets/d/1uenpWDAH2bchvfvsSIjpd4bRU5D1faxJOaE34GQ"&amp;"M5-c/edit?usp=sharing"",""รวมใต้!M79"")"),0)</f>
        <v>0</v>
      </c>
      <c r="N80" s="46">
        <f ca="1">IFERROR(__xludf.DUMMYFUNCTION("IMPORTRANGE(""https://docs.google.com/spreadsheets/d/12pGRKgvn2b31Uz_fjAl3XPzZUM_F2_O-zAHL2XHEPZg/edit?usp=sharing"",""รวมเหนือ!N79"")+IMPORTRANGE(""https://docs.google.com/spreadsheets/d/1c0UfJUA6nE6esVMy0kRcX_PENtt96DMxicQpqi3tips/edit?usp=sharing"",""ร"&amp;"วมตะวันออกเฉียงเหนือ!N79"")+IMPORTRANGE(""https://docs.google.com/spreadsheets/d/1iNWbYmj0agxPDl_yJgGu1eIremFPVMUuMWUKAjBzvrk/edit?usp=sharing"",""รวมกลาง!N79"")+IMPORTRANGE(""https://docs.google.com/spreadsheets/d/1uenpWDAH2bchvfvsSIjpd4bRU5D1faxJOaE34GQ"&amp;"M5-c/edit?usp=sharing"",""รวมใต้!N79"")"),0)</f>
        <v>0</v>
      </c>
      <c r="O80" s="46">
        <f t="shared" ca="1" si="60"/>
        <v>0</v>
      </c>
      <c r="P80" s="46">
        <f t="shared" ca="1" si="61"/>
        <v>0</v>
      </c>
      <c r="Q80" s="156">
        <v>0</v>
      </c>
      <c r="R80" s="156">
        <v>0</v>
      </c>
      <c r="S80" s="156">
        <v>0</v>
      </c>
      <c r="T80" s="46">
        <f t="shared" si="63"/>
        <v>0</v>
      </c>
      <c r="U80" s="46">
        <f t="shared" si="64"/>
        <v>0</v>
      </c>
    </row>
    <row r="81" spans="1:21" ht="18.75" x14ac:dyDescent="0.25">
      <c r="A81" s="146"/>
      <c r="B81" s="40"/>
      <c r="C81" s="40"/>
      <c r="D81" s="40"/>
      <c r="E81" s="48" t="s">
        <v>21</v>
      </c>
      <c r="F81" s="40"/>
      <c r="G81" s="42"/>
      <c r="H81" s="155" t="s">
        <v>14</v>
      </c>
      <c r="I81" s="153"/>
      <c r="J81" s="153"/>
      <c r="K81" s="154"/>
      <c r="L81" s="46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1" s="46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1" s="46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1" s="46">
        <f t="shared" ca="1" si="60"/>
        <v>0</v>
      </c>
      <c r="P81" s="46">
        <f t="shared" ca="1" si="61"/>
        <v>0</v>
      </c>
      <c r="Q81" s="46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0)</f>
        <v>0</v>
      </c>
      <c r="R81" s="46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0)</f>
        <v>0</v>
      </c>
      <c r="S81" s="46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0)</f>
        <v>0</v>
      </c>
      <c r="T81" s="46">
        <f t="shared" ca="1" si="63"/>
        <v>0</v>
      </c>
      <c r="U81" s="46">
        <f t="shared" ca="1" si="64"/>
        <v>0</v>
      </c>
    </row>
    <row r="82" spans="1:21" ht="19.5" x14ac:dyDescent="0.3">
      <c r="A82" s="157"/>
      <c r="B82" s="158"/>
      <c r="C82" s="159" t="s">
        <v>18</v>
      </c>
      <c r="D82" s="160" t="s">
        <v>38</v>
      </c>
      <c r="E82" s="161"/>
      <c r="F82" s="161"/>
      <c r="G82" s="162"/>
      <c r="H82" s="163"/>
      <c r="I82" s="164"/>
      <c r="J82" s="164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</row>
    <row r="83" spans="1:21" ht="19.5" x14ac:dyDescent="0.3">
      <c r="A83" s="157"/>
      <c r="B83" s="158"/>
      <c r="C83" s="158"/>
      <c r="D83" s="166" t="s">
        <v>39</v>
      </c>
      <c r="E83" s="167"/>
      <c r="F83" s="167"/>
      <c r="G83" s="163"/>
      <c r="H83" s="168" t="s">
        <v>34</v>
      </c>
      <c r="I83" s="169">
        <f t="shared" ref="I83:J83" ca="1" si="73">I85+I87+I89</f>
        <v>72</v>
      </c>
      <c r="J83" s="169">
        <f t="shared" ca="1" si="73"/>
        <v>2</v>
      </c>
      <c r="K83" s="170">
        <f t="shared" ref="K83:K91" ca="1" si="74">IF(I83&gt;0,J83*100/I83,0)</f>
        <v>2.7777777777777777</v>
      </c>
      <c r="L83" s="165"/>
      <c r="M83" s="165"/>
      <c r="N83" s="165"/>
      <c r="O83" s="165"/>
      <c r="P83" s="165"/>
      <c r="Q83" s="165"/>
      <c r="R83" s="165"/>
      <c r="S83" s="165"/>
      <c r="T83" s="165"/>
      <c r="U83" s="165"/>
    </row>
    <row r="84" spans="1:21" ht="19.5" x14ac:dyDescent="0.3">
      <c r="A84" s="157"/>
      <c r="B84" s="158"/>
      <c r="C84" s="158"/>
      <c r="D84" s="158"/>
      <c r="E84" s="167"/>
      <c r="F84" s="167"/>
      <c r="G84" s="163"/>
      <c r="H84" s="168" t="s">
        <v>35</v>
      </c>
      <c r="I84" s="169">
        <f t="shared" ref="I84:J84" ca="1" si="75">I86+I88+I90</f>
        <v>1814</v>
      </c>
      <c r="J84" s="169">
        <f t="shared" ca="1" si="75"/>
        <v>64</v>
      </c>
      <c r="K84" s="170">
        <f t="shared" ca="1" si="74"/>
        <v>3.528114663726571</v>
      </c>
      <c r="L84" s="165"/>
      <c r="M84" s="165"/>
      <c r="N84" s="165"/>
      <c r="O84" s="165"/>
      <c r="P84" s="165"/>
      <c r="Q84" s="165"/>
      <c r="R84" s="165"/>
      <c r="S84" s="165"/>
      <c r="T84" s="165"/>
      <c r="U84" s="165"/>
    </row>
    <row r="85" spans="1:21" ht="18.75" x14ac:dyDescent="0.25">
      <c r="A85" s="157"/>
      <c r="B85" s="158"/>
      <c r="C85" s="158"/>
      <c r="D85" s="158"/>
      <c r="E85" s="171" t="s">
        <v>40</v>
      </c>
      <c r="F85" s="167"/>
      <c r="G85" s="163"/>
      <c r="H85" s="172" t="s">
        <v>34</v>
      </c>
      <c r="I85" s="173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47)</f>
        <v>47</v>
      </c>
      <c r="J85" s="173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0)</f>
        <v>0</v>
      </c>
      <c r="K85" s="174">
        <f t="shared" ca="1" si="74"/>
        <v>0</v>
      </c>
      <c r="L85" s="165"/>
      <c r="M85" s="165"/>
      <c r="N85" s="165"/>
      <c r="O85" s="165"/>
      <c r="P85" s="165"/>
      <c r="Q85" s="165"/>
      <c r="R85" s="165"/>
      <c r="S85" s="165"/>
      <c r="T85" s="165"/>
      <c r="U85" s="165"/>
    </row>
    <row r="86" spans="1:21" ht="18.75" x14ac:dyDescent="0.25">
      <c r="A86" s="157"/>
      <c r="B86" s="158"/>
      <c r="C86" s="158"/>
      <c r="D86" s="158"/>
      <c r="E86" s="167"/>
      <c r="F86" s="167"/>
      <c r="G86" s="163"/>
      <c r="H86" s="172" t="s">
        <v>35</v>
      </c>
      <c r="I86" s="173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753)</f>
        <v>753</v>
      </c>
      <c r="J86" s="173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0)</f>
        <v>0</v>
      </c>
      <c r="K86" s="174">
        <f t="shared" ca="1" si="74"/>
        <v>0</v>
      </c>
      <c r="L86" s="165"/>
      <c r="M86" s="165"/>
      <c r="N86" s="165"/>
      <c r="O86" s="165"/>
      <c r="P86" s="165"/>
      <c r="Q86" s="165"/>
      <c r="R86" s="165"/>
      <c r="S86" s="165"/>
      <c r="T86" s="165"/>
      <c r="U86" s="165"/>
    </row>
    <row r="87" spans="1:21" ht="18.75" x14ac:dyDescent="0.25">
      <c r="A87" s="157"/>
      <c r="B87" s="158"/>
      <c r="C87" s="158"/>
      <c r="D87" s="158"/>
      <c r="E87" s="171" t="s">
        <v>41</v>
      </c>
      <c r="F87" s="167"/>
      <c r="G87" s="163"/>
      <c r="H87" s="172" t="s">
        <v>34</v>
      </c>
      <c r="I87" s="173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12)</f>
        <v>12</v>
      </c>
      <c r="J87" s="173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0)</f>
        <v>0</v>
      </c>
      <c r="K87" s="174">
        <f t="shared" ca="1" si="74"/>
        <v>0</v>
      </c>
      <c r="L87" s="165"/>
      <c r="M87" s="165"/>
      <c r="N87" s="165"/>
      <c r="O87" s="165"/>
      <c r="P87" s="165"/>
      <c r="Q87" s="165"/>
      <c r="R87" s="165"/>
      <c r="S87" s="165"/>
      <c r="T87" s="165"/>
      <c r="U87" s="165"/>
    </row>
    <row r="88" spans="1:21" ht="18.75" x14ac:dyDescent="0.25">
      <c r="A88" s="157"/>
      <c r="B88" s="158"/>
      <c r="C88" s="158"/>
      <c r="D88" s="158"/>
      <c r="E88" s="167"/>
      <c r="F88" s="167"/>
      <c r="G88" s="163"/>
      <c r="H88" s="172" t="s">
        <v>35</v>
      </c>
      <c r="I88" s="173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480)</f>
        <v>480</v>
      </c>
      <c r="J88" s="173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0)</f>
        <v>0</v>
      </c>
      <c r="K88" s="174">
        <f t="shared" ca="1" si="74"/>
        <v>0</v>
      </c>
      <c r="L88" s="165"/>
      <c r="M88" s="165"/>
      <c r="N88" s="165"/>
      <c r="O88" s="165"/>
      <c r="P88" s="165"/>
      <c r="Q88" s="165"/>
      <c r="R88" s="165"/>
      <c r="S88" s="165"/>
      <c r="T88" s="165"/>
      <c r="U88" s="165"/>
    </row>
    <row r="89" spans="1:21" ht="18.75" x14ac:dyDescent="0.25">
      <c r="A89" s="157"/>
      <c r="B89" s="158"/>
      <c r="C89" s="158"/>
      <c r="D89" s="158"/>
      <c r="E89" s="171" t="s">
        <v>42</v>
      </c>
      <c r="F89" s="167"/>
      <c r="G89" s="163"/>
      <c r="H89" s="172" t="s">
        <v>34</v>
      </c>
      <c r="I89" s="173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9" s="173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2)</f>
        <v>2</v>
      </c>
      <c r="K89" s="174">
        <f t="shared" ca="1" si="74"/>
        <v>15.384615384615385</v>
      </c>
      <c r="L89" s="165"/>
      <c r="M89" s="165"/>
      <c r="N89" s="165"/>
      <c r="O89" s="165"/>
      <c r="P89" s="165"/>
      <c r="Q89" s="165"/>
      <c r="R89" s="165"/>
      <c r="S89" s="165"/>
      <c r="T89" s="165"/>
      <c r="U89" s="165"/>
    </row>
    <row r="90" spans="1:21" ht="18.75" x14ac:dyDescent="0.25">
      <c r="A90" s="157"/>
      <c r="B90" s="158"/>
      <c r="C90" s="158"/>
      <c r="D90" s="158"/>
      <c r="E90" s="167"/>
      <c r="F90" s="167"/>
      <c r="G90" s="163"/>
      <c r="H90" s="172" t="s">
        <v>35</v>
      </c>
      <c r="I90" s="173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90" s="173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64)</f>
        <v>64</v>
      </c>
      <c r="K90" s="174">
        <f t="shared" ca="1" si="74"/>
        <v>11.015490533562822</v>
      </c>
      <c r="L90" s="165"/>
      <c r="M90" s="165"/>
      <c r="N90" s="165"/>
      <c r="O90" s="165"/>
      <c r="P90" s="165"/>
      <c r="Q90" s="165"/>
      <c r="R90" s="165"/>
      <c r="S90" s="165"/>
      <c r="T90" s="165"/>
      <c r="U90" s="165"/>
    </row>
    <row r="91" spans="1:21" ht="18.75" x14ac:dyDescent="0.25">
      <c r="A91" s="157"/>
      <c r="B91" s="158"/>
      <c r="C91" s="158"/>
      <c r="D91" s="166" t="s">
        <v>43</v>
      </c>
      <c r="E91" s="167"/>
      <c r="F91" s="167"/>
      <c r="G91" s="163"/>
      <c r="H91" s="175" t="s">
        <v>34</v>
      </c>
      <c r="I91" s="173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1" s="173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2)</f>
        <v>2</v>
      </c>
      <c r="K91" s="174">
        <f t="shared" ca="1" si="74"/>
        <v>4.7619047619047619</v>
      </c>
      <c r="L91" s="165"/>
      <c r="M91" s="165"/>
      <c r="N91" s="165"/>
      <c r="O91" s="165"/>
      <c r="P91" s="165"/>
      <c r="Q91" s="165"/>
      <c r="R91" s="165"/>
      <c r="S91" s="165"/>
      <c r="T91" s="165"/>
      <c r="U91" s="165"/>
    </row>
    <row r="92" spans="1:21" ht="19.5" x14ac:dyDescent="0.3">
      <c r="A92" s="131" t="s">
        <v>44</v>
      </c>
      <c r="B92" s="132"/>
      <c r="C92" s="133"/>
      <c r="D92" s="132"/>
      <c r="E92" s="132"/>
      <c r="F92" s="132"/>
      <c r="G92" s="134"/>
      <c r="H92" s="176"/>
      <c r="I92" s="135"/>
      <c r="J92" s="135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</row>
    <row r="93" spans="1:21" ht="19.5" x14ac:dyDescent="0.3">
      <c r="A93" s="177"/>
      <c r="B93" s="178" t="s">
        <v>45</v>
      </c>
      <c r="C93" s="26"/>
      <c r="D93" s="179"/>
      <c r="E93" s="26"/>
      <c r="F93" s="26"/>
      <c r="G93" s="29"/>
      <c r="H93" s="180" t="s">
        <v>46</v>
      </c>
      <c r="I93" s="181">
        <f t="shared" ref="I93:J93" ca="1" si="76">I109</f>
        <v>1500</v>
      </c>
      <c r="J93" s="181">
        <f t="shared" ca="1" si="76"/>
        <v>0</v>
      </c>
      <c r="K93" s="33">
        <f t="shared" ref="K93:K94" ca="1" si="77">IF(I93&gt;0,J93*100/I93,0)</f>
        <v>0</v>
      </c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19.5" x14ac:dyDescent="0.3">
      <c r="A94" s="177"/>
      <c r="B94" s="26"/>
      <c r="C94" s="26"/>
      <c r="D94" s="179"/>
      <c r="E94" s="26"/>
      <c r="F94" s="26"/>
      <c r="G94" s="29"/>
      <c r="H94" s="180" t="s">
        <v>35</v>
      </c>
      <c r="I94" s="181">
        <f t="shared" ref="I94:J94" ca="1" si="78">I110</f>
        <v>500</v>
      </c>
      <c r="J94" s="181">
        <f t="shared" ca="1" si="78"/>
        <v>0</v>
      </c>
      <c r="K94" s="33">
        <f t="shared" ca="1" si="77"/>
        <v>0</v>
      </c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19.5" x14ac:dyDescent="0.3">
      <c r="A95" s="146"/>
      <c r="B95" s="40"/>
      <c r="C95" s="147" t="s">
        <v>18</v>
      </c>
      <c r="D95" s="148" t="s">
        <v>19</v>
      </c>
      <c r="E95" s="40"/>
      <c r="F95" s="40"/>
      <c r="G95" s="42"/>
      <c r="H95" s="149" t="s">
        <v>14</v>
      </c>
      <c r="I95" s="44"/>
      <c r="J95" s="44"/>
      <c r="K95" s="45"/>
      <c r="L95" s="150">
        <f t="shared" ref="L95:N95" ca="1" si="79">L96+L97</f>
        <v>1756000</v>
      </c>
      <c r="M95" s="150">
        <f t="shared" ca="1" si="79"/>
        <v>1437600</v>
      </c>
      <c r="N95" s="150">
        <f t="shared" ca="1" si="79"/>
        <v>583824.92999999993</v>
      </c>
      <c r="O95" s="150">
        <f t="shared" ref="O95:O103" ca="1" si="80">IF(L95&gt;0,N95*100/L95,0)</f>
        <v>33.247433371298399</v>
      </c>
      <c r="P95" s="150">
        <f t="shared" ref="P95:P103" ca="1" si="81">IF(M95&gt;0,N95*100/M95,0)</f>
        <v>40.611083055091818</v>
      </c>
      <c r="Q95" s="150">
        <f t="shared" ref="Q95:S95" ca="1" si="82">Q96+Q97</f>
        <v>4990240</v>
      </c>
      <c r="R95" s="150">
        <f t="shared" ca="1" si="82"/>
        <v>0</v>
      </c>
      <c r="S95" s="150">
        <f t="shared" ca="1" si="82"/>
        <v>0</v>
      </c>
      <c r="T95" s="150">
        <f t="shared" ref="T95:T103" ca="1" si="83">IF(Q95&gt;0,S95*100/Q95,0)</f>
        <v>0</v>
      </c>
      <c r="U95" s="150">
        <f t="shared" ref="U95:U103" ca="1" si="84">IF(R95&gt;0,S95*100/R95,0)</f>
        <v>0</v>
      </c>
    </row>
    <row r="96" spans="1:21" ht="18.75" x14ac:dyDescent="0.25">
      <c r="A96" s="146"/>
      <c r="B96" s="40"/>
      <c r="C96" s="40"/>
      <c r="D96" s="40"/>
      <c r="E96" s="48" t="s">
        <v>20</v>
      </c>
      <c r="F96" s="40"/>
      <c r="G96" s="42"/>
      <c r="H96" s="151" t="s">
        <v>14</v>
      </c>
      <c r="I96" s="44"/>
      <c r="J96" s="44"/>
      <c r="K96" s="45"/>
      <c r="L96" s="46">
        <f t="shared" ref="L96:N96" ca="1" si="85">L99+L102</f>
        <v>717100</v>
      </c>
      <c r="M96" s="46">
        <f t="shared" ca="1" si="85"/>
        <v>541840</v>
      </c>
      <c r="N96" s="46">
        <f t="shared" ca="1" si="85"/>
        <v>261612.81</v>
      </c>
      <c r="O96" s="46">
        <f t="shared" ca="1" si="80"/>
        <v>36.482054106819135</v>
      </c>
      <c r="P96" s="46">
        <f t="shared" ca="1" si="81"/>
        <v>48.282299202716672</v>
      </c>
      <c r="Q96" s="46">
        <f t="shared" ref="Q96:S96" ca="1" si="86">Q99+Q102</f>
        <v>1290900</v>
      </c>
      <c r="R96" s="46">
        <f t="shared" ca="1" si="86"/>
        <v>0</v>
      </c>
      <c r="S96" s="46">
        <f t="shared" ca="1" si="86"/>
        <v>0</v>
      </c>
      <c r="T96" s="46">
        <f t="shared" ca="1" si="83"/>
        <v>0</v>
      </c>
      <c r="U96" s="46">
        <f t="shared" ca="1" si="84"/>
        <v>0</v>
      </c>
    </row>
    <row r="97" spans="1:21" ht="18.75" x14ac:dyDescent="0.25">
      <c r="A97" s="146"/>
      <c r="B97" s="40"/>
      <c r="C97" s="40"/>
      <c r="D97" s="40"/>
      <c r="E97" s="48" t="s">
        <v>21</v>
      </c>
      <c r="F97" s="40"/>
      <c r="G97" s="42"/>
      <c r="H97" s="151" t="s">
        <v>14</v>
      </c>
      <c r="I97" s="44"/>
      <c r="J97" s="44"/>
      <c r="K97" s="45"/>
      <c r="L97" s="46">
        <f t="shared" ref="L97:N97" ca="1" si="87">L100+L103</f>
        <v>1038900</v>
      </c>
      <c r="M97" s="46">
        <f t="shared" ca="1" si="87"/>
        <v>895760</v>
      </c>
      <c r="N97" s="46">
        <f t="shared" ca="1" si="87"/>
        <v>322212.12</v>
      </c>
      <c r="O97" s="46">
        <f t="shared" ca="1" si="80"/>
        <v>31.014738665896623</v>
      </c>
      <c r="P97" s="46">
        <f t="shared" ca="1" si="81"/>
        <v>35.970809145306781</v>
      </c>
      <c r="Q97" s="46">
        <f t="shared" ref="Q97:S97" ca="1" si="88">Q100+Q103</f>
        <v>3699340</v>
      </c>
      <c r="R97" s="46">
        <f t="shared" ca="1" si="88"/>
        <v>0</v>
      </c>
      <c r="S97" s="46">
        <f t="shared" ca="1" si="88"/>
        <v>0</v>
      </c>
      <c r="T97" s="46">
        <f t="shared" ca="1" si="83"/>
        <v>0</v>
      </c>
      <c r="U97" s="46">
        <f t="shared" ca="1" si="84"/>
        <v>0</v>
      </c>
    </row>
    <row r="98" spans="1:21" ht="18.75" x14ac:dyDescent="0.25">
      <c r="A98" s="146"/>
      <c r="B98" s="182"/>
      <c r="C98" s="40"/>
      <c r="D98" s="41" t="s">
        <v>22</v>
      </c>
      <c r="E98" s="40"/>
      <c r="F98" s="40"/>
      <c r="G98" s="42"/>
      <c r="H98" s="152" t="s">
        <v>14</v>
      </c>
      <c r="I98" s="153"/>
      <c r="J98" s="153"/>
      <c r="K98" s="154"/>
      <c r="L98" s="46">
        <f t="shared" ref="L98:N98" ca="1" si="89">L99+L100</f>
        <v>1756000</v>
      </c>
      <c r="M98" s="46">
        <f t="shared" ca="1" si="89"/>
        <v>1437600</v>
      </c>
      <c r="N98" s="46">
        <f t="shared" ca="1" si="89"/>
        <v>583824.92999999993</v>
      </c>
      <c r="O98" s="46">
        <f t="shared" ca="1" si="80"/>
        <v>33.247433371298399</v>
      </c>
      <c r="P98" s="46">
        <f t="shared" ca="1" si="81"/>
        <v>40.611083055091818</v>
      </c>
      <c r="Q98" s="46">
        <f t="shared" ref="Q98:S98" ca="1" si="90">Q99+Q100</f>
        <v>4990240</v>
      </c>
      <c r="R98" s="46">
        <f t="shared" ca="1" si="90"/>
        <v>0</v>
      </c>
      <c r="S98" s="46">
        <f t="shared" ca="1" si="90"/>
        <v>0</v>
      </c>
      <c r="T98" s="46">
        <f t="shared" ca="1" si="83"/>
        <v>0</v>
      </c>
      <c r="U98" s="46">
        <f t="shared" ca="1" si="84"/>
        <v>0</v>
      </c>
    </row>
    <row r="99" spans="1:21" ht="18.75" x14ac:dyDescent="0.25">
      <c r="A99" s="146"/>
      <c r="B99" s="182"/>
      <c r="C99" s="182"/>
      <c r="D99" s="40"/>
      <c r="E99" s="48" t="s">
        <v>36</v>
      </c>
      <c r="F99" s="40"/>
      <c r="G99" s="42"/>
      <c r="H99" s="152" t="s">
        <v>14</v>
      </c>
      <c r="I99" s="153"/>
      <c r="J99" s="153"/>
      <c r="K99" s="154"/>
      <c r="L99" s="46">
        <f ca="1">IFERROR(__xludf.DUMMYFUNCTION("IMPORTRANGE(""https://docs.google.com/spreadsheets/d/1-uDff_7J0KD5mKrp0Vvzr7lt3OU09vwQwhkpOPPYv2Y/edit?usp=sharing"",""งบพรบ!AW9"")"),717100)</f>
        <v>717100</v>
      </c>
      <c r="M99" s="46">
        <f ca="1">IFERROR(__xludf.DUMMYFUNCTION("IMPORTRANGE(""https://docs.google.com/spreadsheets/d/1-uDff_7J0KD5mKrp0Vvzr7lt3OU09vwQwhkpOPPYv2Y/edit?usp=sharing"",""งบพรบ!BB9"")"),541840)</f>
        <v>541840</v>
      </c>
      <c r="N99" s="46">
        <f ca="1">IFERROR(__xludf.DUMMYFUNCTION("IMPORTRANGE(""https://docs.google.com/spreadsheets/d/1-uDff_7J0KD5mKrp0Vvzr7lt3OU09vwQwhkpOPPYv2Y/edit?usp=sharing"",""งบพรบ!BD9"")"),261612.81)</f>
        <v>261612.81</v>
      </c>
      <c r="O99" s="46">
        <f t="shared" ca="1" si="80"/>
        <v>36.482054106819135</v>
      </c>
      <c r="P99" s="46">
        <f t="shared" ca="1" si="81"/>
        <v>48.282299202716672</v>
      </c>
      <c r="Q99" s="46">
        <f ca="1">IFERROR(__xludf.DUMMYFUNCTION("IMPORTRANGE(""https://docs.google.com/spreadsheets/d/1ItG2mGa2ceCfYo0BwxsXqNm01IGEUdYcSSLTEv9YCik/edit?usp=sharing"",""เบิกจ่ายกองทุน!AD11"")"),1290900)</f>
        <v>1290900</v>
      </c>
      <c r="R99" s="46">
        <f ca="1">IFERROR(__xludf.DUMMYFUNCTION("IMPORTRANGE(""https://docs.google.com/spreadsheets/d/1ItG2mGa2ceCfYo0BwxsXqNm01IGEUdYcSSLTEv9YCik/edit?usp=sharing"",""เบิกจ่ายกองทุน!AE11"")"),0)</f>
        <v>0</v>
      </c>
      <c r="S99" s="46">
        <f ca="1">IFERROR(__xludf.DUMMYFUNCTION("IMPORTRANGE(""https://docs.google.com/spreadsheets/d/1ItG2mGa2ceCfYo0BwxsXqNm01IGEUdYcSSLTEv9YCik/edit?usp=sharing"",""เบิกจ่ายกองทุน!AF11"")"),0)</f>
        <v>0</v>
      </c>
      <c r="T99" s="46">
        <f t="shared" ca="1" si="83"/>
        <v>0</v>
      </c>
      <c r="U99" s="46">
        <f t="shared" ca="1" si="84"/>
        <v>0</v>
      </c>
    </row>
    <row r="100" spans="1:21" ht="18.75" x14ac:dyDescent="0.25">
      <c r="A100" s="146"/>
      <c r="B100" s="182"/>
      <c r="C100" s="182"/>
      <c r="D100" s="40"/>
      <c r="E100" s="48" t="s">
        <v>37</v>
      </c>
      <c r="F100" s="40"/>
      <c r="G100" s="42"/>
      <c r="H100" s="152" t="s">
        <v>14</v>
      </c>
      <c r="I100" s="153"/>
      <c r="J100" s="153"/>
      <c r="K100" s="154"/>
      <c r="L100" s="46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1038900)</f>
        <v>1038900</v>
      </c>
      <c r="M100" s="46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895760)</f>
        <v>895760</v>
      </c>
      <c r="N100" s="46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322212.12)</f>
        <v>322212.12</v>
      </c>
      <c r="O100" s="46">
        <f t="shared" ca="1" si="80"/>
        <v>31.014738665896623</v>
      </c>
      <c r="P100" s="46">
        <f t="shared" ca="1" si="81"/>
        <v>35.970809145306781</v>
      </c>
      <c r="Q100" s="46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100" s="46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0)</f>
        <v>0</v>
      </c>
      <c r="S100" s="46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0)</f>
        <v>0</v>
      </c>
      <c r="T100" s="46">
        <f t="shared" ca="1" si="83"/>
        <v>0</v>
      </c>
      <c r="U100" s="46">
        <f t="shared" ca="1" si="84"/>
        <v>0</v>
      </c>
    </row>
    <row r="101" spans="1:21" ht="18.75" x14ac:dyDescent="0.25">
      <c r="A101" s="146"/>
      <c r="B101" s="182"/>
      <c r="C101" s="182"/>
      <c r="D101" s="183" t="s">
        <v>23</v>
      </c>
      <c r="E101" s="40"/>
      <c r="F101" s="40"/>
      <c r="G101" s="42"/>
      <c r="H101" s="155" t="s">
        <v>14</v>
      </c>
      <c r="I101" s="153"/>
      <c r="J101" s="153"/>
      <c r="K101" s="154"/>
      <c r="L101" s="46">
        <f t="shared" ref="L101:N101" ca="1" si="91">L102+L103</f>
        <v>0</v>
      </c>
      <c r="M101" s="46">
        <f t="shared" ca="1" si="91"/>
        <v>0</v>
      </c>
      <c r="N101" s="46">
        <f t="shared" ca="1" si="91"/>
        <v>0</v>
      </c>
      <c r="O101" s="46">
        <f t="shared" ca="1" si="80"/>
        <v>0</v>
      </c>
      <c r="P101" s="46">
        <f t="shared" ca="1" si="81"/>
        <v>0</v>
      </c>
      <c r="Q101" s="46">
        <f t="shared" ref="Q101:S101" ca="1" si="92">Q102+Q103</f>
        <v>0</v>
      </c>
      <c r="R101" s="46">
        <f t="shared" ca="1" si="92"/>
        <v>0</v>
      </c>
      <c r="S101" s="46">
        <f t="shared" ca="1" si="92"/>
        <v>0</v>
      </c>
      <c r="T101" s="46">
        <f t="shared" ca="1" si="83"/>
        <v>0</v>
      </c>
      <c r="U101" s="46">
        <f t="shared" ca="1" si="84"/>
        <v>0</v>
      </c>
    </row>
    <row r="102" spans="1:21" ht="18.75" x14ac:dyDescent="0.25">
      <c r="A102" s="146"/>
      <c r="B102" s="182"/>
      <c r="C102" s="182"/>
      <c r="D102" s="40"/>
      <c r="E102" s="48" t="s">
        <v>20</v>
      </c>
      <c r="F102" s="40"/>
      <c r="G102" s="42"/>
      <c r="H102" s="152" t="s">
        <v>14</v>
      </c>
      <c r="I102" s="153"/>
      <c r="J102" s="153"/>
      <c r="K102" s="154"/>
      <c r="L102" s="46">
        <f ca="1">IFERROR(__xludf.DUMMYFUNCTION("IMPORTRANGE(""https://docs.google.com/spreadsheets/d/12pGRKgvn2b31Uz_fjAl3XPzZUM_F2_O-zAHL2XHEPZg/edit?usp=sharing"",""รวมเหนือ!L101"")+IMPORTRANGE(""https://docs.google.com/spreadsheets/d/1c0UfJUA6nE6esVMy0kRcX_PENtt96DMxicQpqi3tips/edit?usp=sharing"","""&amp;"รวมตะวันออกเฉียงเหนือ!L101"")+IMPORTRANGE(""https://docs.google.com/spreadsheets/d/1iNWbYmj0agxPDl_yJgGu1eIremFPVMUuMWUKAjBzvrk/edit?usp=sharing"",""รวมกลาง!L101"")+IMPORTRANGE(""https://docs.google.com/spreadsheets/d/1uenpWDAH2bchvfvsSIjpd4bRU5D1faxJOaE3"&amp;"4GQM5-c/edit?usp=sharing"",""รวมใต้!L101"")"),0)</f>
        <v>0</v>
      </c>
      <c r="M102" s="46">
        <f ca="1">IFERROR(__xludf.DUMMYFUNCTION("IMPORTRANGE(""https://docs.google.com/spreadsheets/d/12pGRKgvn2b31Uz_fjAl3XPzZUM_F2_O-zAHL2XHEPZg/edit?usp=sharing"",""รวมเหนือ!M101"")+IMPORTRANGE(""https://docs.google.com/spreadsheets/d/1c0UfJUA6nE6esVMy0kRcX_PENtt96DMxicQpqi3tips/edit?usp=sharing"","""&amp;"รวมตะวันออกเฉียงเหนือ!M101"")+IMPORTRANGE(""https://docs.google.com/spreadsheets/d/1iNWbYmj0agxPDl_yJgGu1eIremFPVMUuMWUKAjBzvrk/edit?usp=sharing"",""รวมกลาง!M101"")+IMPORTRANGE(""https://docs.google.com/spreadsheets/d/1uenpWDAH2bchvfvsSIjpd4bRU5D1faxJOaE3"&amp;"4GQM5-c/edit?usp=sharing"",""รวมใต้!M101"")"),0)</f>
        <v>0</v>
      </c>
      <c r="N102" s="46">
        <f ca="1">IFERROR(__xludf.DUMMYFUNCTION("IMPORTRANGE(""https://docs.google.com/spreadsheets/d/12pGRKgvn2b31Uz_fjAl3XPzZUM_F2_O-zAHL2XHEPZg/edit?usp=sharing"",""รวมเหนือ!N101"")+IMPORTRANGE(""https://docs.google.com/spreadsheets/d/1c0UfJUA6nE6esVMy0kRcX_PENtt96DMxicQpqi3tips/edit?usp=sharing"","""&amp;"รวมตะวันออกเฉียงเหนือ!N101"")+IMPORTRANGE(""https://docs.google.com/spreadsheets/d/1iNWbYmj0agxPDl_yJgGu1eIremFPVMUuMWUKAjBzvrk/edit?usp=sharing"",""รวมกลาง!N101"")+IMPORTRANGE(""https://docs.google.com/spreadsheets/d/1uenpWDAH2bchvfvsSIjpd4bRU5D1faxJOaE3"&amp;"4GQM5-c/edit?usp=sharing"",""รวมใต้!N101"")"),0)</f>
        <v>0</v>
      </c>
      <c r="O102" s="46">
        <f t="shared" ca="1" si="80"/>
        <v>0</v>
      </c>
      <c r="P102" s="46">
        <f t="shared" ca="1" si="81"/>
        <v>0</v>
      </c>
      <c r="Q102" s="156">
        <v>0</v>
      </c>
      <c r="R102" s="156">
        <v>0</v>
      </c>
      <c r="S102" s="156">
        <v>0</v>
      </c>
      <c r="T102" s="46">
        <f t="shared" si="83"/>
        <v>0</v>
      </c>
      <c r="U102" s="46">
        <f t="shared" si="84"/>
        <v>0</v>
      </c>
    </row>
    <row r="103" spans="1:21" ht="18.75" x14ac:dyDescent="0.25">
      <c r="A103" s="146"/>
      <c r="B103" s="182"/>
      <c r="C103" s="182"/>
      <c r="D103" s="40"/>
      <c r="E103" s="48" t="s">
        <v>21</v>
      </c>
      <c r="F103" s="40"/>
      <c r="G103" s="42"/>
      <c r="H103" s="155" t="s">
        <v>14</v>
      </c>
      <c r="I103" s="153"/>
      <c r="J103" s="153"/>
      <c r="K103" s="154"/>
      <c r="L103" s="46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3" s="46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3" s="46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3" s="46">
        <f t="shared" ca="1" si="80"/>
        <v>0</v>
      </c>
      <c r="P103" s="46">
        <f t="shared" ca="1" si="81"/>
        <v>0</v>
      </c>
      <c r="Q103" s="46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3" s="46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3" s="46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3" s="46">
        <f t="shared" ca="1" si="83"/>
        <v>0</v>
      </c>
      <c r="U103" s="46">
        <f t="shared" ca="1" si="84"/>
        <v>0</v>
      </c>
    </row>
    <row r="104" spans="1:21" ht="19.5" x14ac:dyDescent="0.3">
      <c r="A104" s="184"/>
      <c r="B104" s="185"/>
      <c r="C104" s="186" t="s">
        <v>18</v>
      </c>
      <c r="D104" s="187" t="s">
        <v>38</v>
      </c>
      <c r="E104" s="188"/>
      <c r="F104" s="188"/>
      <c r="G104" s="189"/>
      <c r="H104" s="190"/>
      <c r="I104" s="153"/>
      <c r="J104" s="44"/>
      <c r="K104" s="45"/>
      <c r="L104" s="45"/>
      <c r="M104" s="45"/>
      <c r="N104" s="45"/>
      <c r="O104" s="154"/>
      <c r="P104" s="154"/>
      <c r="Q104" s="45"/>
      <c r="R104" s="45"/>
      <c r="S104" s="45"/>
      <c r="T104" s="154"/>
      <c r="U104" s="154"/>
    </row>
    <row r="105" spans="1:21" ht="12.75" hidden="1" x14ac:dyDescent="0.2">
      <c r="A105" s="191"/>
      <c r="B105" s="192"/>
      <c r="C105" s="192"/>
      <c r="D105" s="17"/>
      <c r="E105" s="17"/>
      <c r="F105" s="17"/>
      <c r="G105" s="18"/>
      <c r="H105" s="18"/>
      <c r="I105" s="19"/>
      <c r="J105" s="19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ht="12.75" hidden="1" x14ac:dyDescent="0.2">
      <c r="A106" s="191"/>
      <c r="B106" s="192"/>
      <c r="C106" s="192"/>
      <c r="D106" s="17"/>
      <c r="E106" s="17"/>
      <c r="F106" s="17"/>
      <c r="G106" s="18"/>
      <c r="H106" s="18"/>
      <c r="I106" s="19"/>
      <c r="J106" s="19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ht="12.75" hidden="1" x14ac:dyDescent="0.2">
      <c r="A107" s="191"/>
      <c r="B107" s="192"/>
      <c r="C107" s="192"/>
      <c r="D107" s="192"/>
      <c r="E107" s="17"/>
      <c r="F107" s="17"/>
      <c r="G107" s="18"/>
      <c r="H107" s="18"/>
      <c r="I107" s="19"/>
      <c r="J107" s="19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ht="19.5" hidden="1" x14ac:dyDescent="0.3">
      <c r="A108" s="157"/>
      <c r="B108" s="158"/>
      <c r="C108" s="158"/>
      <c r="D108" s="193" t="s">
        <v>47</v>
      </c>
      <c r="E108" s="194"/>
      <c r="F108" s="167"/>
      <c r="G108" s="163"/>
      <c r="H108" s="195"/>
      <c r="I108" s="196"/>
      <c r="J108" s="196"/>
      <c r="K108" s="197"/>
      <c r="L108" s="197"/>
      <c r="M108" s="197"/>
      <c r="N108" s="197"/>
      <c r="O108" s="165"/>
      <c r="P108" s="165"/>
      <c r="Q108" s="197"/>
      <c r="R108" s="197"/>
      <c r="S108" s="197"/>
      <c r="T108" s="165"/>
      <c r="U108" s="165"/>
    </row>
    <row r="109" spans="1:21" ht="18.75" x14ac:dyDescent="0.25">
      <c r="A109" s="157"/>
      <c r="B109" s="158"/>
      <c r="C109" s="158"/>
      <c r="D109" s="198" t="s">
        <v>48</v>
      </c>
      <c r="E109" s="167"/>
      <c r="F109" s="167"/>
      <c r="G109" s="163"/>
      <c r="H109" s="199" t="s">
        <v>46</v>
      </c>
      <c r="I109" s="200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9" s="200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0)</f>
        <v>0</v>
      </c>
      <c r="K109" s="201">
        <f t="shared" ref="K109:K110" ca="1" si="93">IF(I109&gt;0,J109*100/I109,0)</f>
        <v>0</v>
      </c>
      <c r="L109" s="197"/>
      <c r="M109" s="197"/>
      <c r="N109" s="197"/>
      <c r="O109" s="165"/>
      <c r="P109" s="165"/>
      <c r="Q109" s="197"/>
      <c r="R109" s="197"/>
      <c r="S109" s="197"/>
      <c r="T109" s="165"/>
      <c r="U109" s="165"/>
    </row>
    <row r="110" spans="1:21" ht="18.75" x14ac:dyDescent="0.25">
      <c r="A110" s="157"/>
      <c r="B110" s="158"/>
      <c r="C110" s="158"/>
      <c r="D110" s="171" t="s">
        <v>49</v>
      </c>
      <c r="E110" s="202"/>
      <c r="F110" s="167"/>
      <c r="G110" s="163"/>
      <c r="H110" s="199" t="s">
        <v>35</v>
      </c>
      <c r="I110" s="200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10" s="200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0)</f>
        <v>0</v>
      </c>
      <c r="K110" s="201">
        <f t="shared" ca="1" si="93"/>
        <v>0</v>
      </c>
      <c r="L110" s="197"/>
      <c r="M110" s="197"/>
      <c r="N110" s="197"/>
      <c r="O110" s="165"/>
      <c r="P110" s="165"/>
      <c r="Q110" s="197"/>
      <c r="R110" s="197"/>
      <c r="S110" s="197"/>
      <c r="T110" s="165"/>
      <c r="U110" s="165"/>
    </row>
    <row r="111" spans="1:21" ht="12.75" hidden="1" x14ac:dyDescent="0.2">
      <c r="A111" s="191"/>
      <c r="B111" s="192"/>
      <c r="C111" s="192"/>
      <c r="D111" s="17"/>
      <c r="E111" s="17"/>
      <c r="F111" s="17"/>
      <c r="G111" s="18"/>
      <c r="H111" s="18"/>
      <c r="I111" s="19"/>
      <c r="J111" s="19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ht="12.75" hidden="1" x14ac:dyDescent="0.2">
      <c r="A112" s="191"/>
      <c r="B112" s="192"/>
      <c r="C112" s="192"/>
      <c r="D112" s="17"/>
      <c r="E112" s="17"/>
      <c r="F112" s="17"/>
      <c r="G112" s="18"/>
      <c r="H112" s="18"/>
      <c r="I112" s="19"/>
      <c r="J112" s="19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 ht="12.75" hidden="1" x14ac:dyDescent="0.2">
      <c r="A113" s="191"/>
      <c r="B113" s="192"/>
      <c r="C113" s="192"/>
      <c r="D113" s="192"/>
      <c r="E113" s="17"/>
      <c r="F113" s="17"/>
      <c r="G113" s="18"/>
      <c r="H113" s="18"/>
      <c r="I113" s="19"/>
      <c r="J113" s="19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 ht="12.75" hidden="1" x14ac:dyDescent="0.2">
      <c r="A114" s="191"/>
      <c r="B114" s="192"/>
      <c r="C114" s="192"/>
      <c r="D114" s="192"/>
      <c r="E114" s="17"/>
      <c r="F114" s="17"/>
      <c r="G114" s="18"/>
      <c r="H114" s="18"/>
      <c r="I114" s="19"/>
      <c r="J114" s="19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18.75" x14ac:dyDescent="0.25">
      <c r="A115" s="157"/>
      <c r="B115" s="158"/>
      <c r="C115" s="158"/>
      <c r="D115" s="198" t="s">
        <v>50</v>
      </c>
      <c r="E115" s="167"/>
      <c r="F115" s="167"/>
      <c r="G115" s="163"/>
      <c r="H115" s="172" t="s">
        <v>35</v>
      </c>
      <c r="I115" s="173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5" s="200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0)</f>
        <v>0</v>
      </c>
      <c r="K115" s="201">
        <f ca="1">IF(I115&gt;0,J115*100/I115,0)</f>
        <v>0</v>
      </c>
      <c r="L115" s="197"/>
      <c r="M115" s="197"/>
      <c r="N115" s="197"/>
      <c r="O115" s="165"/>
      <c r="P115" s="165"/>
      <c r="Q115" s="197"/>
      <c r="R115" s="197"/>
      <c r="S115" s="197"/>
      <c r="T115" s="165"/>
      <c r="U115" s="165"/>
    </row>
    <row r="116" spans="1:21" ht="19.5" x14ac:dyDescent="0.3">
      <c r="A116" s="203" t="s">
        <v>51</v>
      </c>
      <c r="B116" s="204"/>
      <c r="C116" s="205"/>
      <c r="D116" s="206"/>
      <c r="E116" s="206"/>
      <c r="F116" s="206"/>
      <c r="G116" s="206"/>
      <c r="H116" s="204"/>
      <c r="I116" s="207"/>
      <c r="J116" s="207"/>
      <c r="K116" s="208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</row>
    <row r="117" spans="1:21" ht="19.5" x14ac:dyDescent="0.3">
      <c r="A117" s="177"/>
      <c r="B117" s="210" t="s">
        <v>52</v>
      </c>
      <c r="C117" s="211"/>
      <c r="D117" s="179"/>
      <c r="E117" s="26"/>
      <c r="F117" s="26"/>
      <c r="G117" s="29"/>
      <c r="H117" s="212" t="s">
        <v>35</v>
      </c>
      <c r="I117" s="181">
        <f t="shared" ref="I117:J117" ca="1" si="94">I128</f>
        <v>2000</v>
      </c>
      <c r="J117" s="181">
        <f t="shared" ca="1" si="94"/>
        <v>60</v>
      </c>
      <c r="K117" s="33">
        <f ca="1">IF(I117&gt;0,J117*100/I117,0)</f>
        <v>3</v>
      </c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19.5" x14ac:dyDescent="0.3">
      <c r="A118" s="146"/>
      <c r="B118" s="182"/>
      <c r="C118" s="186" t="s">
        <v>18</v>
      </c>
      <c r="D118" s="148" t="s">
        <v>19</v>
      </c>
      <c r="E118" s="40"/>
      <c r="F118" s="40"/>
      <c r="G118" s="42"/>
      <c r="H118" s="149" t="s">
        <v>14</v>
      </c>
      <c r="I118" s="44"/>
      <c r="J118" s="44"/>
      <c r="K118" s="45"/>
      <c r="L118" s="150">
        <f t="shared" ref="L118:N118" ca="1" si="95">L119+L120</f>
        <v>0</v>
      </c>
      <c r="M118" s="150">
        <f t="shared" ca="1" si="95"/>
        <v>0</v>
      </c>
      <c r="N118" s="150">
        <f t="shared" ca="1" si="95"/>
        <v>0</v>
      </c>
      <c r="O118" s="150">
        <f t="shared" ref="O118:O126" ca="1" si="96">IF(L118&gt;0,N118*100/L118,0)</f>
        <v>0</v>
      </c>
      <c r="P118" s="150">
        <f t="shared" ref="P118:P126" ca="1" si="97">IF(M118&gt;0,N118*100/M118,0)</f>
        <v>0</v>
      </c>
      <c r="Q118" s="150">
        <f t="shared" ref="Q118:S118" ca="1" si="98">Q119+Q120</f>
        <v>23588000</v>
      </c>
      <c r="R118" s="150">
        <f t="shared" ca="1" si="98"/>
        <v>0</v>
      </c>
      <c r="S118" s="150">
        <f t="shared" ca="1" si="98"/>
        <v>145189.25</v>
      </c>
      <c r="T118" s="150">
        <f t="shared" ref="T118:T126" ca="1" si="99">IF(Q118&gt;0,S118*100/Q118,0)</f>
        <v>0.61552166355774118</v>
      </c>
      <c r="U118" s="150">
        <f t="shared" ref="U118:U126" ca="1" si="100">IF(R118&gt;0,S118*100/R118,0)</f>
        <v>0</v>
      </c>
    </row>
    <row r="119" spans="1:21" ht="18.75" x14ac:dyDescent="0.25">
      <c r="A119" s="146"/>
      <c r="B119" s="182"/>
      <c r="C119" s="182"/>
      <c r="D119" s="182"/>
      <c r="E119" s="48" t="s">
        <v>20</v>
      </c>
      <c r="F119" s="40"/>
      <c r="G119" s="42"/>
      <c r="H119" s="151" t="s">
        <v>14</v>
      </c>
      <c r="I119" s="44"/>
      <c r="J119" s="44"/>
      <c r="K119" s="45"/>
      <c r="L119" s="46">
        <f t="shared" ref="L119:N119" ca="1" si="101">L122+L125</f>
        <v>0</v>
      </c>
      <c r="M119" s="46">
        <f t="shared" ca="1" si="101"/>
        <v>0</v>
      </c>
      <c r="N119" s="46">
        <f t="shared" ca="1" si="101"/>
        <v>0</v>
      </c>
      <c r="O119" s="46">
        <f t="shared" ca="1" si="96"/>
        <v>0</v>
      </c>
      <c r="P119" s="46">
        <f t="shared" ca="1" si="97"/>
        <v>0</v>
      </c>
      <c r="Q119" s="46">
        <f t="shared" ref="Q119:S119" ca="1" si="102">Q122+Q125</f>
        <v>1607320</v>
      </c>
      <c r="R119" s="46">
        <f t="shared" ca="1" si="102"/>
        <v>0</v>
      </c>
      <c r="S119" s="46">
        <f t="shared" ca="1" si="102"/>
        <v>0</v>
      </c>
      <c r="T119" s="46">
        <f t="shared" ca="1" si="99"/>
        <v>0</v>
      </c>
      <c r="U119" s="46">
        <f t="shared" ca="1" si="100"/>
        <v>0</v>
      </c>
    </row>
    <row r="120" spans="1:21" ht="18.75" x14ac:dyDescent="0.25">
      <c r="A120" s="146"/>
      <c r="B120" s="182"/>
      <c r="C120" s="182"/>
      <c r="D120" s="182"/>
      <c r="E120" s="48" t="s">
        <v>21</v>
      </c>
      <c r="F120" s="40"/>
      <c r="G120" s="42"/>
      <c r="H120" s="151" t="s">
        <v>14</v>
      </c>
      <c r="I120" s="44"/>
      <c r="J120" s="44"/>
      <c r="K120" s="45"/>
      <c r="L120" s="46">
        <f t="shared" ref="L120:N120" ca="1" si="103">L123+L126</f>
        <v>0</v>
      </c>
      <c r="M120" s="46">
        <f t="shared" ca="1" si="103"/>
        <v>0</v>
      </c>
      <c r="N120" s="46">
        <f t="shared" ca="1" si="103"/>
        <v>0</v>
      </c>
      <c r="O120" s="46">
        <f t="shared" ca="1" si="96"/>
        <v>0</v>
      </c>
      <c r="P120" s="46">
        <f t="shared" ca="1" si="97"/>
        <v>0</v>
      </c>
      <c r="Q120" s="46">
        <f t="shared" ref="Q120:S120" ca="1" si="104">Q123+Q126</f>
        <v>21980680</v>
      </c>
      <c r="R120" s="46">
        <f t="shared" ca="1" si="104"/>
        <v>0</v>
      </c>
      <c r="S120" s="46">
        <f t="shared" ca="1" si="104"/>
        <v>145189.25</v>
      </c>
      <c r="T120" s="46">
        <f t="shared" ca="1" si="99"/>
        <v>0.6605312028563266</v>
      </c>
      <c r="U120" s="46">
        <f t="shared" ca="1" si="100"/>
        <v>0</v>
      </c>
    </row>
    <row r="121" spans="1:21" ht="18.75" x14ac:dyDescent="0.25">
      <c r="A121" s="146"/>
      <c r="B121" s="182"/>
      <c r="C121" s="213"/>
      <c r="D121" s="183" t="s">
        <v>22</v>
      </c>
      <c r="E121" s="40"/>
      <c r="F121" s="40"/>
      <c r="G121" s="42"/>
      <c r="H121" s="214" t="s">
        <v>14</v>
      </c>
      <c r="I121" s="44"/>
      <c r="J121" s="44"/>
      <c r="K121" s="45"/>
      <c r="L121" s="46">
        <f t="shared" ref="L121:N121" ca="1" si="105">L122+L123</f>
        <v>0</v>
      </c>
      <c r="M121" s="46">
        <f t="shared" ca="1" si="105"/>
        <v>0</v>
      </c>
      <c r="N121" s="46">
        <f t="shared" ca="1" si="105"/>
        <v>0</v>
      </c>
      <c r="O121" s="46">
        <f t="shared" ca="1" si="96"/>
        <v>0</v>
      </c>
      <c r="P121" s="46">
        <f t="shared" ca="1" si="97"/>
        <v>0</v>
      </c>
      <c r="Q121" s="46">
        <f t="shared" ref="Q121:S121" ca="1" si="106">Q122+Q123</f>
        <v>23588000</v>
      </c>
      <c r="R121" s="46">
        <f t="shared" ca="1" si="106"/>
        <v>0</v>
      </c>
      <c r="S121" s="46">
        <f t="shared" ca="1" si="106"/>
        <v>145189.25</v>
      </c>
      <c r="T121" s="46">
        <f t="shared" ca="1" si="99"/>
        <v>0.61552166355774118</v>
      </c>
      <c r="U121" s="46">
        <f t="shared" ca="1" si="100"/>
        <v>0</v>
      </c>
    </row>
    <row r="122" spans="1:21" ht="18.75" x14ac:dyDescent="0.25">
      <c r="A122" s="146"/>
      <c r="B122" s="182"/>
      <c r="C122" s="213"/>
      <c r="D122" s="182"/>
      <c r="E122" s="48" t="s">
        <v>36</v>
      </c>
      <c r="F122" s="40"/>
      <c r="G122" s="42"/>
      <c r="H122" s="214" t="s">
        <v>14</v>
      </c>
      <c r="I122" s="44"/>
      <c r="J122" s="44"/>
      <c r="K122" s="45"/>
      <c r="L122" s="46">
        <f ca="1">IFERROR(__xludf.DUMMYFUNCTION("IMPORTRANGE(""https://docs.google.com/spreadsheets/d/1-uDff_7J0KD5mKrp0Vvzr7lt3OU09vwQwhkpOPPYv2Y/edit?usp=sharing"",""งบพรบ!BG9"")"),0)</f>
        <v>0</v>
      </c>
      <c r="M122" s="46">
        <f ca="1">IFERROR(__xludf.DUMMYFUNCTION("IMPORTRANGE(""https://docs.google.com/spreadsheets/d/1-uDff_7J0KD5mKrp0Vvzr7lt3OU09vwQwhkpOPPYv2Y/edit?usp=sharing"",""งบพรบ!BL9"")"),0)</f>
        <v>0</v>
      </c>
      <c r="N122" s="46">
        <f ca="1">IFERROR(__xludf.DUMMYFUNCTION("IMPORTRANGE(""https://docs.google.com/spreadsheets/d/1-uDff_7J0KD5mKrp0Vvzr7lt3OU09vwQwhkpOPPYv2Y/edit?usp=sharing"",""งบพรบ!BN9"")"),0)</f>
        <v>0</v>
      </c>
      <c r="O122" s="46">
        <f t="shared" ca="1" si="96"/>
        <v>0</v>
      </c>
      <c r="P122" s="46">
        <f t="shared" ca="1" si="97"/>
        <v>0</v>
      </c>
      <c r="Q122" s="46">
        <f ca="1">IFERROR(__xludf.DUMMYFUNCTION("IMPORTRANGE(""https://docs.google.com/spreadsheets/d/1ItG2mGa2ceCfYo0BwxsXqNm01IGEUdYcSSLTEv9YCik/edit?usp=sharing"",""เบิกจ่ายกองทุน!R11"")"),1607320)</f>
        <v>1607320</v>
      </c>
      <c r="R122" s="46">
        <f ca="1">IFERROR(__xludf.DUMMYFUNCTION("IMPORTRANGE(""https://docs.google.com/spreadsheets/d/1ItG2mGa2ceCfYo0BwxsXqNm01IGEUdYcSSLTEv9YCik/edit?usp=sharing"",""เบิกจ่ายกองทุน!S11"")"),0)</f>
        <v>0</v>
      </c>
      <c r="S122" s="46">
        <f ca="1">IFERROR(__xludf.DUMMYFUNCTION("IMPORTRANGE(""https://docs.google.com/spreadsheets/d/1ItG2mGa2ceCfYo0BwxsXqNm01IGEUdYcSSLTEv9YCik/edit?usp=sharing"",""เบิกจ่ายกองทุน!T11"")"),0)</f>
        <v>0</v>
      </c>
      <c r="T122" s="46">
        <f t="shared" ca="1" si="99"/>
        <v>0</v>
      </c>
      <c r="U122" s="46">
        <f t="shared" ca="1" si="100"/>
        <v>0</v>
      </c>
    </row>
    <row r="123" spans="1:21" ht="18.75" x14ac:dyDescent="0.25">
      <c r="A123" s="146"/>
      <c r="B123" s="182"/>
      <c r="C123" s="213"/>
      <c r="D123" s="182"/>
      <c r="E123" s="48" t="s">
        <v>37</v>
      </c>
      <c r="F123" s="40"/>
      <c r="G123" s="42"/>
      <c r="H123" s="214" t="s">
        <v>14</v>
      </c>
      <c r="I123" s="44"/>
      <c r="J123" s="44"/>
      <c r="K123" s="45"/>
      <c r="L123" s="46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3" s="46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0)</f>
        <v>0</v>
      </c>
      <c r="N123" s="46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0)</f>
        <v>0</v>
      </c>
      <c r="O123" s="46">
        <f t="shared" ca="1" si="96"/>
        <v>0</v>
      </c>
      <c r="P123" s="46">
        <f t="shared" ca="1" si="97"/>
        <v>0</v>
      </c>
      <c r="Q123" s="46">
        <f ca="1">IFERROR(__xludf.DUMMYFUNCTION("IMPORTRANGE(""https://docs.google.com/spreadsheets/d/12pGRKgvn2b31Uz_fjAl3XPzZUM_F2_O-zAHL2XHEPZg/edit?usp=sharing"",""รวมเหนือ!Q122"")+IMPORTRANGE(""https://docs.google.com/spreadsheets/d/1c0UfJUA6nE6esVMy0kRcX_PENtt96DMxicQpqi3tips/edit?usp=sharing"","""&amp;"รวมตะวันออกเฉียงเหนือ!Q122"")+IMPORTRANGE(""https://docs.google.com/spreadsheets/d/1iNWbYmj0agxPDl_yJgGu1eIremFPVMUuMWUKAjBzvrk/edit?usp=sharing"",""รวมกลาง!Q122"")+IMPORTRANGE(""https://docs.google.com/spreadsheets/d/1uenpWDAH2bchvfvsSIjpd4bRU5D1faxJOaE3"&amp;"4GQM5-c/edit?usp=sharing"",""รวมใต้!Q122"")"),21980680)</f>
        <v>21980680</v>
      </c>
      <c r="R123" s="46">
        <f ca="1">IFERROR(__xludf.DUMMYFUNCTION("IMPORTRANGE(""https://docs.google.com/spreadsheets/d/12pGRKgvn2b31Uz_fjAl3XPzZUM_F2_O-zAHL2XHEPZg/edit?usp=sharing"",""รวมเหนือ!R122"")+IMPORTRANGE(""https://docs.google.com/spreadsheets/d/1c0UfJUA6nE6esVMy0kRcX_PENtt96DMxicQpqi3tips/edit?usp=sharing"","""&amp;"รวมตะวันออกเฉียงเหนือ!R122"")+IMPORTRANGE(""https://docs.google.com/spreadsheets/d/1iNWbYmj0agxPDl_yJgGu1eIremFPVMUuMWUKAjBzvrk/edit?usp=sharing"",""รวมกลาง!R122"")+IMPORTRANGE(""https://docs.google.com/spreadsheets/d/1uenpWDAH2bchvfvsSIjpd4bRU5D1faxJOaE3"&amp;"4GQM5-c/edit?usp=sharing"",""รวมใต้!R122"")"),0)</f>
        <v>0</v>
      </c>
      <c r="S123" s="46">
        <f ca="1">IFERROR(__xludf.DUMMYFUNCTION("IMPORTRANGE(""https://docs.google.com/spreadsheets/d/12pGRKgvn2b31Uz_fjAl3XPzZUM_F2_O-zAHL2XHEPZg/edit?usp=sharing"",""รวมเหนือ!S122"")+IMPORTRANGE(""https://docs.google.com/spreadsheets/d/1c0UfJUA6nE6esVMy0kRcX_PENtt96DMxicQpqi3tips/edit?usp=sharing"","""&amp;"รวมตะวันออกเฉียงเหนือ!S122"")+IMPORTRANGE(""https://docs.google.com/spreadsheets/d/1iNWbYmj0agxPDl_yJgGu1eIremFPVMUuMWUKAjBzvrk/edit?usp=sharing"",""รวมกลาง!S122"")+IMPORTRANGE(""https://docs.google.com/spreadsheets/d/1uenpWDAH2bchvfvsSIjpd4bRU5D1faxJOaE3"&amp;"4GQM5-c/edit?usp=sharing"",""รวมใต้!S122"")"),145189.25)</f>
        <v>145189.25</v>
      </c>
      <c r="T123" s="46">
        <f t="shared" ca="1" si="99"/>
        <v>0.6605312028563266</v>
      </c>
      <c r="U123" s="46">
        <f t="shared" ca="1" si="100"/>
        <v>0</v>
      </c>
    </row>
    <row r="124" spans="1:21" ht="18.75" x14ac:dyDescent="0.25">
      <c r="A124" s="146"/>
      <c r="B124" s="40"/>
      <c r="C124" s="213"/>
      <c r="D124" s="183" t="s">
        <v>23</v>
      </c>
      <c r="E124" s="40"/>
      <c r="F124" s="40"/>
      <c r="G124" s="42"/>
      <c r="H124" s="151" t="s">
        <v>14</v>
      </c>
      <c r="I124" s="44"/>
      <c r="J124" s="44"/>
      <c r="K124" s="45"/>
      <c r="L124" s="46">
        <f t="shared" ref="L124:N124" ca="1" si="107">L125+L126</f>
        <v>0</v>
      </c>
      <c r="M124" s="46">
        <f t="shared" ca="1" si="107"/>
        <v>0</v>
      </c>
      <c r="N124" s="46">
        <f t="shared" ca="1" si="107"/>
        <v>0</v>
      </c>
      <c r="O124" s="46">
        <f t="shared" ca="1" si="96"/>
        <v>0</v>
      </c>
      <c r="P124" s="46">
        <f t="shared" ca="1" si="97"/>
        <v>0</v>
      </c>
      <c r="Q124" s="46">
        <f t="shared" ref="Q124:S124" ca="1" si="108">Q125+Q126</f>
        <v>0</v>
      </c>
      <c r="R124" s="46">
        <f t="shared" ca="1" si="108"/>
        <v>0</v>
      </c>
      <c r="S124" s="46">
        <f t="shared" ca="1" si="108"/>
        <v>0</v>
      </c>
      <c r="T124" s="46">
        <f t="shared" ca="1" si="99"/>
        <v>0</v>
      </c>
      <c r="U124" s="46">
        <f t="shared" ca="1" si="100"/>
        <v>0</v>
      </c>
    </row>
    <row r="125" spans="1:21" ht="18.75" x14ac:dyDescent="0.25">
      <c r="A125" s="146"/>
      <c r="B125" s="40"/>
      <c r="C125" s="213"/>
      <c r="D125" s="182"/>
      <c r="E125" s="48" t="s">
        <v>20</v>
      </c>
      <c r="F125" s="40"/>
      <c r="G125" s="42"/>
      <c r="H125" s="214" t="s">
        <v>14</v>
      </c>
      <c r="I125" s="44"/>
      <c r="J125" s="44"/>
      <c r="K125" s="45"/>
      <c r="L125" s="46">
        <f ca="1">IFERROR(__xludf.DUMMYFUNCTION("IMPORTRANGE(""https://docs.google.com/spreadsheets/d/12pGRKgvn2b31Uz_fjAl3XPzZUM_F2_O-zAHL2XHEPZg/edit?usp=sharing"",""รวมเหนือ!L124"")+IMPORTRANGE(""https://docs.google.com/spreadsheets/d/1c0UfJUA6nE6esVMy0kRcX_PENtt96DMxicQpqi3tips/edit?usp=sharing"","""&amp;"รวมตะวันออกเฉียงเหนือ!L124"")+IMPORTRANGE(""https://docs.google.com/spreadsheets/d/1iNWbYmj0agxPDl_yJgGu1eIremFPVMUuMWUKAjBzvrk/edit?usp=sharing"",""รวมกลาง!L124"")+IMPORTRANGE(""https://docs.google.com/spreadsheets/d/1uenpWDAH2bchvfvsSIjpd4bRU5D1faxJOaE3"&amp;"4GQM5-c/edit?usp=sharing"",""รวมใต้!L124"")"),0)</f>
        <v>0</v>
      </c>
      <c r="M125" s="46">
        <f ca="1">IFERROR(__xludf.DUMMYFUNCTION("IMPORTRANGE(""https://docs.google.com/spreadsheets/d/12pGRKgvn2b31Uz_fjAl3XPzZUM_F2_O-zAHL2XHEPZg/edit?usp=sharing"",""รวมเหนือ!M124"")+IMPORTRANGE(""https://docs.google.com/spreadsheets/d/1c0UfJUA6nE6esVMy0kRcX_PENtt96DMxicQpqi3tips/edit?usp=sharing"","""&amp;"รวมตะวันออกเฉียงเหนือ!M124"")+IMPORTRANGE(""https://docs.google.com/spreadsheets/d/1iNWbYmj0agxPDl_yJgGu1eIremFPVMUuMWUKAjBzvrk/edit?usp=sharing"",""รวมกลาง!M124"")+IMPORTRANGE(""https://docs.google.com/spreadsheets/d/1uenpWDAH2bchvfvsSIjpd4bRU5D1faxJOaE3"&amp;"4GQM5-c/edit?usp=sharing"",""รวมใต้!M124"")"),0)</f>
        <v>0</v>
      </c>
      <c r="N125" s="46">
        <f ca="1">IFERROR(__xludf.DUMMYFUNCTION("IMPORTRANGE(""https://docs.google.com/spreadsheets/d/12pGRKgvn2b31Uz_fjAl3XPzZUM_F2_O-zAHL2XHEPZg/edit?usp=sharing"",""รวมเหนือ!N124"")+IMPORTRANGE(""https://docs.google.com/spreadsheets/d/1c0UfJUA6nE6esVMy0kRcX_PENtt96DMxicQpqi3tips/edit?usp=sharing"","""&amp;"รวมตะวันออกเฉียงเหนือ!N124"")+IMPORTRANGE(""https://docs.google.com/spreadsheets/d/1iNWbYmj0agxPDl_yJgGu1eIremFPVMUuMWUKAjBzvrk/edit?usp=sharing"",""รวมกลาง!N124"")+IMPORTRANGE(""https://docs.google.com/spreadsheets/d/1uenpWDAH2bchvfvsSIjpd4bRU5D1faxJOaE3"&amp;"4GQM5-c/edit?usp=sharing"",""รวมใต้!N124"")"),0)</f>
        <v>0</v>
      </c>
      <c r="O125" s="46">
        <f t="shared" ca="1" si="96"/>
        <v>0</v>
      </c>
      <c r="P125" s="46">
        <f t="shared" ca="1" si="97"/>
        <v>0</v>
      </c>
      <c r="Q125" s="156">
        <v>0</v>
      </c>
      <c r="R125" s="156">
        <v>0</v>
      </c>
      <c r="S125" s="156">
        <v>0</v>
      </c>
      <c r="T125" s="46">
        <f t="shared" si="99"/>
        <v>0</v>
      </c>
      <c r="U125" s="46">
        <f t="shared" si="100"/>
        <v>0</v>
      </c>
    </row>
    <row r="126" spans="1:21" ht="18.75" x14ac:dyDescent="0.25">
      <c r="A126" s="146"/>
      <c r="B126" s="40"/>
      <c r="C126" s="40"/>
      <c r="D126" s="40"/>
      <c r="E126" s="48" t="s">
        <v>21</v>
      </c>
      <c r="F126" s="40"/>
      <c r="G126" s="42"/>
      <c r="H126" s="151" t="s">
        <v>14</v>
      </c>
      <c r="I126" s="44"/>
      <c r="J126" s="44"/>
      <c r="K126" s="45"/>
      <c r="L126" s="46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0)</f>
        <v>0</v>
      </c>
      <c r="M126" s="46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0)</f>
        <v>0</v>
      </c>
      <c r="N126" s="46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0)</f>
        <v>0</v>
      </c>
      <c r="O126" s="46">
        <f t="shared" ca="1" si="96"/>
        <v>0</v>
      </c>
      <c r="P126" s="46">
        <f t="shared" ca="1" si="97"/>
        <v>0</v>
      </c>
      <c r="Q126" s="46">
        <f ca="1">IFERROR(__xludf.DUMMYFUNCTION("IMPORTRANGE(""https://docs.google.com/spreadsheets/d/12pGRKgvn2b31Uz_fjAl3XPzZUM_F2_O-zAHL2XHEPZg/edit?usp=sharing"",""รวมเหนือ!Q125"")+IMPORTRANGE(""https://docs.google.com/spreadsheets/d/1c0UfJUA6nE6esVMy0kRcX_PENtt96DMxicQpqi3tips/edit?usp=sharing"","""&amp;"รวมตะวันออกเฉียงเหนือ!Q125"")+IMPORTRANGE(""https://docs.google.com/spreadsheets/d/1iNWbYmj0agxPDl_yJgGu1eIremFPVMUuMWUKAjBzvrk/edit?usp=sharing"",""รวมกลาง!Q125"")+IMPORTRANGE(""https://docs.google.com/spreadsheets/d/1uenpWDAH2bchvfvsSIjpd4bRU5D1faxJOaE3"&amp;"4GQM5-c/edit?usp=sharing"",""รวมใต้!Q125"")"),0)</f>
        <v>0</v>
      </c>
      <c r="R126" s="46">
        <f ca="1">IFERROR(__xludf.DUMMYFUNCTION("IMPORTRANGE(""https://docs.google.com/spreadsheets/d/12pGRKgvn2b31Uz_fjAl3XPzZUM_F2_O-zAHL2XHEPZg/edit?usp=sharing"",""รวมเหนือ!R125"")+IMPORTRANGE(""https://docs.google.com/spreadsheets/d/1c0UfJUA6nE6esVMy0kRcX_PENtt96DMxicQpqi3tips/edit?usp=sharing"","""&amp;"รวมตะวันออกเฉียงเหนือ!R125"")+IMPORTRANGE(""https://docs.google.com/spreadsheets/d/1iNWbYmj0agxPDl_yJgGu1eIremFPVMUuMWUKAjBzvrk/edit?usp=sharing"",""รวมกลาง!R125"")+IMPORTRANGE(""https://docs.google.com/spreadsheets/d/1uenpWDAH2bchvfvsSIjpd4bRU5D1faxJOaE3"&amp;"4GQM5-c/edit?usp=sharing"",""รวมใต้!R125"")"),0)</f>
        <v>0</v>
      </c>
      <c r="S126" s="46">
        <f ca="1">IFERROR(__xludf.DUMMYFUNCTION("IMPORTRANGE(""https://docs.google.com/spreadsheets/d/12pGRKgvn2b31Uz_fjAl3XPzZUM_F2_O-zAHL2XHEPZg/edit?usp=sharing"",""รวมเหนือ!S125"")+IMPORTRANGE(""https://docs.google.com/spreadsheets/d/1c0UfJUA6nE6esVMy0kRcX_PENtt96DMxicQpqi3tips/edit?usp=sharing"","""&amp;"รวมตะวันออกเฉียงเหนือ!S125"")+IMPORTRANGE(""https://docs.google.com/spreadsheets/d/1iNWbYmj0agxPDl_yJgGu1eIremFPVMUuMWUKAjBzvrk/edit?usp=sharing"",""รวมกลาง!S125"")+IMPORTRANGE(""https://docs.google.com/spreadsheets/d/1uenpWDAH2bchvfvsSIjpd4bRU5D1faxJOaE3"&amp;"4GQM5-c/edit?usp=sharing"",""รวมใต้!S125"")"),0)</f>
        <v>0</v>
      </c>
      <c r="T126" s="46">
        <f t="shared" ca="1" si="99"/>
        <v>0</v>
      </c>
      <c r="U126" s="46">
        <f t="shared" ca="1" si="100"/>
        <v>0</v>
      </c>
    </row>
    <row r="127" spans="1:21" ht="19.5" x14ac:dyDescent="0.3">
      <c r="A127" s="184"/>
      <c r="B127" s="185"/>
      <c r="C127" s="215" t="s">
        <v>18</v>
      </c>
      <c r="D127" s="187" t="s">
        <v>38</v>
      </c>
      <c r="E127" s="188"/>
      <c r="F127" s="188"/>
      <c r="G127" s="189"/>
      <c r="H127" s="216"/>
      <c r="I127" s="44"/>
      <c r="J127" s="44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ht="18.75" x14ac:dyDescent="0.25">
      <c r="A128" s="184"/>
      <c r="B128" s="185"/>
      <c r="C128" s="185"/>
      <c r="D128" s="217" t="s">
        <v>53</v>
      </c>
      <c r="E128" s="218"/>
      <c r="F128" s="218"/>
      <c r="G128" s="190"/>
      <c r="H128" s="151" t="s">
        <v>35</v>
      </c>
      <c r="I128" s="219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8" s="219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60)</f>
        <v>60</v>
      </c>
      <c r="K128" s="46">
        <f t="shared" ref="K128:K132" ca="1" si="109">IF(I128&gt;0,J128*100/I128,0)</f>
        <v>3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ht="18.75" x14ac:dyDescent="0.25">
      <c r="A129" s="184"/>
      <c r="B129" s="185"/>
      <c r="C129" s="185"/>
      <c r="D129" s="218"/>
      <c r="E129" s="218"/>
      <c r="F129" s="218"/>
      <c r="G129" s="190"/>
      <c r="H129" s="151" t="s">
        <v>54</v>
      </c>
      <c r="I129" s="219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0)</f>
        <v>0</v>
      </c>
      <c r="J129" s="219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5)</f>
        <v>5</v>
      </c>
      <c r="K129" s="46">
        <f t="shared" ca="1" si="109"/>
        <v>0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ht="18.75" x14ac:dyDescent="0.25">
      <c r="A130" s="184"/>
      <c r="B130" s="185"/>
      <c r="C130" s="185"/>
      <c r="D130" s="217" t="s">
        <v>55</v>
      </c>
      <c r="E130" s="218"/>
      <c r="F130" s="218"/>
      <c r="G130" s="190"/>
      <c r="H130" s="151" t="s">
        <v>35</v>
      </c>
      <c r="I130" s="219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30" s="219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0)</f>
        <v>0</v>
      </c>
      <c r="K130" s="46">
        <f t="shared" ca="1" si="109"/>
        <v>0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ht="18.75" x14ac:dyDescent="0.25">
      <c r="A131" s="184"/>
      <c r="B131" s="185"/>
      <c r="C131" s="185"/>
      <c r="D131" s="218"/>
      <c r="E131" s="218"/>
      <c r="F131" s="218"/>
      <c r="G131" s="190"/>
      <c r="H131" s="151" t="s">
        <v>54</v>
      </c>
      <c r="I131" s="219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0)</f>
        <v>0</v>
      </c>
      <c r="J131" s="219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0)</f>
        <v>0</v>
      </c>
      <c r="K131" s="46">
        <f t="shared" ca="1" si="109"/>
        <v>0</v>
      </c>
      <c r="L131" s="45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ht="18.75" x14ac:dyDescent="0.25">
      <c r="A132" s="184"/>
      <c r="B132" s="185"/>
      <c r="C132" s="185"/>
      <c r="D132" s="217" t="s">
        <v>56</v>
      </c>
      <c r="E132" s="218"/>
      <c r="F132" s="218"/>
      <c r="G132" s="190"/>
      <c r="H132" s="151" t="s">
        <v>35</v>
      </c>
      <c r="I132" s="220">
        <v>0</v>
      </c>
      <c r="J132" s="220">
        <v>0</v>
      </c>
      <c r="K132" s="46">
        <f t="shared" si="109"/>
        <v>0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ht="18.75" x14ac:dyDescent="0.25">
      <c r="A133" s="184"/>
      <c r="B133" s="185"/>
      <c r="C133" s="185"/>
      <c r="D133" s="217" t="s">
        <v>57</v>
      </c>
      <c r="E133" s="218"/>
      <c r="F133" s="218"/>
      <c r="G133" s="190"/>
      <c r="H133" s="50"/>
      <c r="I133" s="44"/>
      <c r="J133" s="44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</row>
    <row r="134" spans="1:21" ht="12.75" hidden="1" x14ac:dyDescent="0.2">
      <c r="A134" s="191"/>
      <c r="B134" s="192"/>
      <c r="C134" s="192"/>
      <c r="D134" s="17"/>
      <c r="E134" s="17"/>
      <c r="F134" s="17"/>
      <c r="G134" s="18"/>
      <c r="H134" s="221"/>
      <c r="I134" s="19"/>
      <c r="J134" s="19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 ht="19.5" x14ac:dyDescent="0.3">
      <c r="A135" s="131" t="s">
        <v>58</v>
      </c>
      <c r="B135" s="132"/>
      <c r="C135" s="222"/>
      <c r="D135" s="132"/>
      <c r="E135" s="132"/>
      <c r="F135" s="132"/>
      <c r="G135" s="132"/>
      <c r="H135" s="132"/>
      <c r="I135" s="223"/>
      <c r="J135" s="223"/>
      <c r="K135" s="224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</row>
    <row r="136" spans="1:21" ht="19.5" x14ac:dyDescent="0.3">
      <c r="A136" s="137"/>
      <c r="B136" s="138" t="s">
        <v>59</v>
      </c>
      <c r="C136" s="225"/>
      <c r="D136" s="140"/>
      <c r="E136" s="139"/>
      <c r="F136" s="139"/>
      <c r="G136" s="139"/>
      <c r="H136" s="139"/>
      <c r="I136" s="226"/>
      <c r="J136" s="227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</row>
    <row r="137" spans="1:21" ht="19.5" x14ac:dyDescent="0.3">
      <c r="A137" s="137"/>
      <c r="B137" s="139"/>
      <c r="C137" s="228" t="s">
        <v>60</v>
      </c>
      <c r="D137" s="140"/>
      <c r="E137" s="139"/>
      <c r="F137" s="139"/>
      <c r="G137" s="141"/>
      <c r="H137" s="142" t="s">
        <v>61</v>
      </c>
      <c r="I137" s="143">
        <f t="shared" ref="I137:J137" ca="1" si="110">I155</f>
        <v>27</v>
      </c>
      <c r="J137" s="143">
        <f t="shared" ca="1" si="110"/>
        <v>0</v>
      </c>
      <c r="K137" s="144">
        <f t="shared" ref="K137:K139" ca="1" si="111">IF(I137&gt;0,J137*100/I137,0)</f>
        <v>0</v>
      </c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</row>
    <row r="138" spans="1:21" ht="19.5" x14ac:dyDescent="0.3">
      <c r="A138" s="137"/>
      <c r="B138" s="139"/>
      <c r="C138" s="228" t="s">
        <v>62</v>
      </c>
      <c r="D138" s="140"/>
      <c r="E138" s="139"/>
      <c r="F138" s="139"/>
      <c r="G138" s="141"/>
      <c r="H138" s="142" t="s">
        <v>35</v>
      </c>
      <c r="I138" s="143">
        <f t="shared" ref="I138:J138" ca="1" si="112">I153</f>
        <v>1070</v>
      </c>
      <c r="J138" s="143">
        <f t="shared" ca="1" si="112"/>
        <v>10</v>
      </c>
      <c r="K138" s="144">
        <f t="shared" ca="1" si="111"/>
        <v>0.93457943925233644</v>
      </c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</row>
    <row r="139" spans="1:21" ht="19.5" x14ac:dyDescent="0.3">
      <c r="A139" s="137"/>
      <c r="B139" s="139"/>
      <c r="C139" s="225"/>
      <c r="D139" s="140"/>
      <c r="E139" s="139"/>
      <c r="F139" s="139"/>
      <c r="G139" s="141"/>
      <c r="H139" s="229" t="s">
        <v>54</v>
      </c>
      <c r="I139" s="143">
        <f t="shared" ref="I139:J139" ca="1" si="113">I154</f>
        <v>107</v>
      </c>
      <c r="J139" s="143">
        <f t="shared" ca="1" si="113"/>
        <v>1</v>
      </c>
      <c r="K139" s="144">
        <f t="shared" ca="1" si="111"/>
        <v>0.93457943925233644</v>
      </c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</row>
    <row r="140" spans="1:21" ht="19.5" x14ac:dyDescent="0.3">
      <c r="A140" s="230"/>
      <c r="B140" s="231"/>
      <c r="C140" s="159" t="s">
        <v>18</v>
      </c>
      <c r="D140" s="232" t="s">
        <v>19</v>
      </c>
      <c r="E140" s="231"/>
      <c r="F140" s="231"/>
      <c r="G140" s="195"/>
      <c r="H140" s="233" t="s">
        <v>14</v>
      </c>
      <c r="I140" s="196"/>
      <c r="J140" s="196"/>
      <c r="K140" s="197"/>
      <c r="L140" s="234">
        <f t="shared" ref="L140:N140" ca="1" si="114">L141+L142</f>
        <v>3675200</v>
      </c>
      <c r="M140" s="234">
        <f t="shared" ca="1" si="114"/>
        <v>3675200</v>
      </c>
      <c r="N140" s="234">
        <f t="shared" ca="1" si="114"/>
        <v>1114979.79</v>
      </c>
      <c r="O140" s="234">
        <f t="shared" ref="O140:O148" ca="1" si="115">IF(L140&gt;0,N140*100/L140,0)</f>
        <v>30.337935078363081</v>
      </c>
      <c r="P140" s="234">
        <f t="shared" ref="P140:P148" ca="1" si="116">IF(M140&gt;0,N140*100/M140,0)</f>
        <v>30.337935078363081</v>
      </c>
      <c r="Q140" s="234">
        <f t="shared" ref="Q140:S140" ca="1" si="117">Q141+Q142</f>
        <v>0</v>
      </c>
      <c r="R140" s="234">
        <f t="shared" ca="1" si="117"/>
        <v>0</v>
      </c>
      <c r="S140" s="234">
        <f t="shared" ca="1" si="117"/>
        <v>0</v>
      </c>
      <c r="T140" s="234">
        <f t="shared" ref="T140:T148" ca="1" si="118">IF(Q140&gt;0,S140*100/Q140,0)</f>
        <v>0</v>
      </c>
      <c r="U140" s="234">
        <f t="shared" ref="U140:U148" ca="1" si="119">IF(R140&gt;0,S140*100/R140,0)</f>
        <v>0</v>
      </c>
    </row>
    <row r="141" spans="1:21" ht="18.75" x14ac:dyDescent="0.25">
      <c r="A141" s="230"/>
      <c r="B141" s="231"/>
      <c r="C141" s="231"/>
      <c r="D141" s="231"/>
      <c r="E141" s="235" t="s">
        <v>20</v>
      </c>
      <c r="F141" s="231"/>
      <c r="G141" s="195"/>
      <c r="H141" s="236" t="s">
        <v>14</v>
      </c>
      <c r="I141" s="196"/>
      <c r="J141" s="196"/>
      <c r="K141" s="197"/>
      <c r="L141" s="201">
        <f t="shared" ref="L141:N141" ca="1" si="120">L144+L147</f>
        <v>312000</v>
      </c>
      <c r="M141" s="201">
        <f t="shared" ca="1" si="120"/>
        <v>492000</v>
      </c>
      <c r="N141" s="201">
        <f t="shared" ca="1" si="120"/>
        <v>153327.79999999999</v>
      </c>
      <c r="O141" s="201">
        <f t="shared" ca="1" si="115"/>
        <v>49.143525641025633</v>
      </c>
      <c r="P141" s="201">
        <f t="shared" ca="1" si="116"/>
        <v>31.164186991869915</v>
      </c>
      <c r="Q141" s="237">
        <f t="shared" ref="Q141:S141" ca="1" si="121">Q144+Q147</f>
        <v>0</v>
      </c>
      <c r="R141" s="237">
        <f t="shared" ca="1" si="121"/>
        <v>0</v>
      </c>
      <c r="S141" s="237">
        <f t="shared" ca="1" si="121"/>
        <v>0</v>
      </c>
      <c r="T141" s="237">
        <f t="shared" ca="1" si="118"/>
        <v>0</v>
      </c>
      <c r="U141" s="237">
        <f t="shared" ca="1" si="119"/>
        <v>0</v>
      </c>
    </row>
    <row r="142" spans="1:21" ht="18.75" x14ac:dyDescent="0.25">
      <c r="A142" s="230"/>
      <c r="B142" s="231"/>
      <c r="C142" s="231"/>
      <c r="D142" s="231"/>
      <c r="E142" s="235" t="s">
        <v>21</v>
      </c>
      <c r="F142" s="231"/>
      <c r="G142" s="195"/>
      <c r="H142" s="236" t="s">
        <v>14</v>
      </c>
      <c r="I142" s="196"/>
      <c r="J142" s="196"/>
      <c r="K142" s="197"/>
      <c r="L142" s="201">
        <f t="shared" ref="L142:N142" ca="1" si="122">L145+L148</f>
        <v>3363200</v>
      </c>
      <c r="M142" s="201">
        <f t="shared" ca="1" si="122"/>
        <v>3183200</v>
      </c>
      <c r="N142" s="201">
        <f t="shared" ca="1" si="122"/>
        <v>961651.99</v>
      </c>
      <c r="O142" s="201">
        <f t="shared" ca="1" si="115"/>
        <v>28.593363166032351</v>
      </c>
      <c r="P142" s="201">
        <f t="shared" ca="1" si="116"/>
        <v>30.21022838652928</v>
      </c>
      <c r="Q142" s="201">
        <f t="shared" ref="Q142:S142" ca="1" si="123">Q145+Q148</f>
        <v>0</v>
      </c>
      <c r="R142" s="201">
        <f t="shared" ca="1" si="123"/>
        <v>0</v>
      </c>
      <c r="S142" s="201">
        <f t="shared" ca="1" si="123"/>
        <v>0</v>
      </c>
      <c r="T142" s="201">
        <f t="shared" ca="1" si="118"/>
        <v>0</v>
      </c>
      <c r="U142" s="201">
        <f t="shared" ca="1" si="119"/>
        <v>0</v>
      </c>
    </row>
    <row r="143" spans="1:21" ht="18.75" x14ac:dyDescent="0.25">
      <c r="A143" s="230"/>
      <c r="B143" s="231"/>
      <c r="C143" s="231"/>
      <c r="D143" s="238" t="s">
        <v>22</v>
      </c>
      <c r="E143" s="231"/>
      <c r="F143" s="231"/>
      <c r="G143" s="195"/>
      <c r="H143" s="239" t="s">
        <v>14</v>
      </c>
      <c r="I143" s="164"/>
      <c r="J143" s="164"/>
      <c r="K143" s="165"/>
      <c r="L143" s="201">
        <f t="shared" ref="L143:N143" ca="1" si="124">L144+L145</f>
        <v>3675200</v>
      </c>
      <c r="M143" s="201">
        <f t="shared" ca="1" si="124"/>
        <v>3675200</v>
      </c>
      <c r="N143" s="201">
        <f t="shared" ca="1" si="124"/>
        <v>1114979.79</v>
      </c>
      <c r="O143" s="201">
        <f t="shared" ca="1" si="115"/>
        <v>30.337935078363081</v>
      </c>
      <c r="P143" s="201">
        <f t="shared" ca="1" si="116"/>
        <v>30.337935078363081</v>
      </c>
      <c r="Q143" s="201">
        <f t="shared" ref="Q143:S143" ca="1" si="125">Q144+Q145</f>
        <v>0</v>
      </c>
      <c r="R143" s="201">
        <f t="shared" ca="1" si="125"/>
        <v>0</v>
      </c>
      <c r="S143" s="201">
        <f t="shared" ca="1" si="125"/>
        <v>0</v>
      </c>
      <c r="T143" s="201">
        <f t="shared" ca="1" si="118"/>
        <v>0</v>
      </c>
      <c r="U143" s="201">
        <f t="shared" ca="1" si="119"/>
        <v>0</v>
      </c>
    </row>
    <row r="144" spans="1:21" ht="18.75" x14ac:dyDescent="0.25">
      <c r="A144" s="230"/>
      <c r="B144" s="231"/>
      <c r="C144" s="231"/>
      <c r="D144" s="231"/>
      <c r="E144" s="235" t="s">
        <v>36</v>
      </c>
      <c r="F144" s="231"/>
      <c r="G144" s="195"/>
      <c r="H144" s="239" t="s">
        <v>14</v>
      </c>
      <c r="I144" s="164"/>
      <c r="J144" s="164"/>
      <c r="K144" s="165"/>
      <c r="L144" s="201">
        <f ca="1">IFERROR(__xludf.DUMMYFUNCTION("IMPORTRANGE(""https://docs.google.com/spreadsheets/d/1-uDff_7J0KD5mKrp0Vvzr7lt3OU09vwQwhkpOPPYv2Y/edit?usp=sharing"",""งบพรบ!BQ9"")"),312000)</f>
        <v>312000</v>
      </c>
      <c r="M144" s="201">
        <f ca="1">IFERROR(__xludf.DUMMYFUNCTION("IMPORTRANGE(""https://docs.google.com/spreadsheets/d/1-uDff_7J0KD5mKrp0Vvzr7lt3OU09vwQwhkpOPPYv2Y/edit?usp=sharing"",""งบพรบ!BV9"")"),492000)</f>
        <v>492000</v>
      </c>
      <c r="N144" s="201">
        <f ca="1">IFERROR(__xludf.DUMMYFUNCTION("IMPORTRANGE(""https://docs.google.com/spreadsheets/d/1-uDff_7J0KD5mKrp0Vvzr7lt3OU09vwQwhkpOPPYv2Y/edit?usp=sharing"",""งบพรบ!BX9"")"),153327.8)</f>
        <v>153327.79999999999</v>
      </c>
      <c r="O144" s="201">
        <f t="shared" ca="1" si="115"/>
        <v>49.143525641025633</v>
      </c>
      <c r="P144" s="201">
        <f t="shared" ca="1" si="116"/>
        <v>31.164186991869915</v>
      </c>
      <c r="Q144" s="237">
        <f ca="1">IFERROR(__xludf.DUMMYFUNCTION("IMPORTRANGE(""https://docs.google.com/spreadsheets/d/1ItG2mGa2ceCfYo0BwxsXqNm01IGEUdYcSSLTEv9YCik/edit?usp=sharing"",""เบิกจ่ายกองทุน!BB11"")"),0)</f>
        <v>0</v>
      </c>
      <c r="R144" s="237">
        <f ca="1">IFERROR(__xludf.DUMMYFUNCTION("IMPORTRANGE(""https://docs.google.com/spreadsheets/d/1ItG2mGa2ceCfYo0BwxsXqNm01IGEUdYcSSLTEv9YCik/edit?usp=sharing"",""เบิกจ่ายกองทุน!BC11"")"),0)</f>
        <v>0</v>
      </c>
      <c r="S144" s="237">
        <f ca="1">IFERROR(__xludf.DUMMYFUNCTION("IMPORTRANGE(""https://docs.google.com/spreadsheets/d/1ItG2mGa2ceCfYo0BwxsXqNm01IGEUdYcSSLTEv9YCik/edit?usp=sharing"",""เบิกจ่ายกองทุน!BD11"")"),0)</f>
        <v>0</v>
      </c>
      <c r="T144" s="237">
        <f t="shared" ca="1" si="118"/>
        <v>0</v>
      </c>
      <c r="U144" s="237">
        <f t="shared" ca="1" si="119"/>
        <v>0</v>
      </c>
    </row>
    <row r="145" spans="1:21" ht="18.75" x14ac:dyDescent="0.25">
      <c r="A145" s="230"/>
      <c r="B145" s="231"/>
      <c r="C145" s="231"/>
      <c r="D145" s="231"/>
      <c r="E145" s="235" t="s">
        <v>37</v>
      </c>
      <c r="F145" s="231"/>
      <c r="G145" s="195"/>
      <c r="H145" s="239" t="s">
        <v>14</v>
      </c>
      <c r="I145" s="164"/>
      <c r="J145" s="164"/>
      <c r="K145" s="165"/>
      <c r="L145" s="201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5" s="201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3183200)</f>
        <v>3183200</v>
      </c>
      <c r="N145" s="201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961651.99)</f>
        <v>961651.99</v>
      </c>
      <c r="O145" s="201">
        <f t="shared" ca="1" si="115"/>
        <v>28.593363166032351</v>
      </c>
      <c r="P145" s="201">
        <f t="shared" ca="1" si="116"/>
        <v>30.21022838652928</v>
      </c>
      <c r="Q145" s="201">
        <f ca="1">IFERROR(__xludf.DUMMYFUNCTION("IMPORTRANGE(""https://docs.google.com/spreadsheets/d/12pGRKgvn2b31Uz_fjAl3XPzZUM_F2_O-zAHL2XHEPZg/edit?usp=sharing"",""รวมเหนือ!Q144"")+IMPORTRANGE(""https://docs.google.com/spreadsheets/d/1c0UfJUA6nE6esVMy0kRcX_PENtt96DMxicQpqi3tips/edit?usp=sharing"","""&amp;"รวมตะวันออกเฉียงเหนือ!Q144"")+IMPORTRANGE(""https://docs.google.com/spreadsheets/d/1iNWbYmj0agxPDl_yJgGu1eIremFPVMUuMWUKAjBzvrk/edit?usp=sharing"",""รวมกลาง!Q144"")+IMPORTRANGE(""https://docs.google.com/spreadsheets/d/1uenpWDAH2bchvfvsSIjpd4bRU5D1faxJOaE3"&amp;"4GQM5-c/edit?usp=sharing"",""รวมใต้!Q144"")"),0)</f>
        <v>0</v>
      </c>
      <c r="R145" s="201">
        <f ca="1">IFERROR(__xludf.DUMMYFUNCTION("IMPORTRANGE(""https://docs.google.com/spreadsheets/d/12pGRKgvn2b31Uz_fjAl3XPzZUM_F2_O-zAHL2XHEPZg/edit?usp=sharing"",""รวมเหนือ!R144"")+IMPORTRANGE(""https://docs.google.com/spreadsheets/d/1c0UfJUA6nE6esVMy0kRcX_PENtt96DMxicQpqi3tips/edit?usp=sharing"","""&amp;"รวมตะวันออกเฉียงเหนือ!R144"")+IMPORTRANGE(""https://docs.google.com/spreadsheets/d/1iNWbYmj0agxPDl_yJgGu1eIremFPVMUuMWUKAjBzvrk/edit?usp=sharing"",""รวมกลาง!R144"")+IMPORTRANGE(""https://docs.google.com/spreadsheets/d/1uenpWDAH2bchvfvsSIjpd4bRU5D1faxJOaE3"&amp;"4GQM5-c/edit?usp=sharing"",""รวมใต้!R144"")"),0)</f>
        <v>0</v>
      </c>
      <c r="S145" s="201">
        <f ca="1">IFERROR(__xludf.DUMMYFUNCTION("IMPORTRANGE(""https://docs.google.com/spreadsheets/d/12pGRKgvn2b31Uz_fjAl3XPzZUM_F2_O-zAHL2XHEPZg/edit?usp=sharing"",""รวมเหนือ!S144"")+IMPORTRANGE(""https://docs.google.com/spreadsheets/d/1c0UfJUA6nE6esVMy0kRcX_PENtt96DMxicQpqi3tips/edit?usp=sharing"","""&amp;"รวมตะวันออกเฉียงเหนือ!S144"")+IMPORTRANGE(""https://docs.google.com/spreadsheets/d/1iNWbYmj0agxPDl_yJgGu1eIremFPVMUuMWUKAjBzvrk/edit?usp=sharing"",""รวมกลาง!S144"")+IMPORTRANGE(""https://docs.google.com/spreadsheets/d/1uenpWDAH2bchvfvsSIjpd4bRU5D1faxJOaE3"&amp;"4GQM5-c/edit?usp=sharing"",""รวมใต้!S144"")"),0)</f>
        <v>0</v>
      </c>
      <c r="T145" s="201">
        <f t="shared" ca="1" si="118"/>
        <v>0</v>
      </c>
      <c r="U145" s="201">
        <f t="shared" ca="1" si="119"/>
        <v>0</v>
      </c>
    </row>
    <row r="146" spans="1:21" ht="18.75" x14ac:dyDescent="0.25">
      <c r="A146" s="230"/>
      <c r="B146" s="231"/>
      <c r="C146" s="231"/>
      <c r="D146" s="238" t="s">
        <v>23</v>
      </c>
      <c r="E146" s="231"/>
      <c r="F146" s="231"/>
      <c r="G146" s="195"/>
      <c r="H146" s="240" t="s">
        <v>14</v>
      </c>
      <c r="I146" s="164"/>
      <c r="J146" s="164"/>
      <c r="K146" s="165"/>
      <c r="L146" s="201">
        <f t="shared" ref="L146:N146" ca="1" si="126">L147+L148</f>
        <v>0</v>
      </c>
      <c r="M146" s="201">
        <f t="shared" ca="1" si="126"/>
        <v>0</v>
      </c>
      <c r="N146" s="201">
        <f t="shared" ca="1" si="126"/>
        <v>0</v>
      </c>
      <c r="O146" s="201">
        <f t="shared" ca="1" si="115"/>
        <v>0</v>
      </c>
      <c r="P146" s="201">
        <f t="shared" ca="1" si="116"/>
        <v>0</v>
      </c>
      <c r="Q146" s="201">
        <f t="shared" ref="Q146:S146" ca="1" si="127">Q147+Q148</f>
        <v>0</v>
      </c>
      <c r="R146" s="201">
        <f t="shared" ca="1" si="127"/>
        <v>0</v>
      </c>
      <c r="S146" s="201">
        <f t="shared" ca="1" si="127"/>
        <v>0</v>
      </c>
      <c r="T146" s="201">
        <f t="shared" ca="1" si="118"/>
        <v>0</v>
      </c>
      <c r="U146" s="201">
        <f t="shared" ca="1" si="119"/>
        <v>0</v>
      </c>
    </row>
    <row r="147" spans="1:21" ht="18.75" x14ac:dyDescent="0.25">
      <c r="A147" s="230"/>
      <c r="B147" s="231"/>
      <c r="C147" s="231"/>
      <c r="D147" s="231"/>
      <c r="E147" s="235" t="s">
        <v>20</v>
      </c>
      <c r="F147" s="231"/>
      <c r="G147" s="195"/>
      <c r="H147" s="239" t="s">
        <v>14</v>
      </c>
      <c r="I147" s="164"/>
      <c r="J147" s="164"/>
      <c r="K147" s="165"/>
      <c r="L147" s="201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7" s="201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7" s="201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7" s="201">
        <f t="shared" ca="1" si="115"/>
        <v>0</v>
      </c>
      <c r="P147" s="201">
        <f t="shared" ca="1" si="116"/>
        <v>0</v>
      </c>
      <c r="Q147" s="241">
        <v>0</v>
      </c>
      <c r="R147" s="241">
        <v>0</v>
      </c>
      <c r="S147" s="241">
        <v>0</v>
      </c>
      <c r="T147" s="237">
        <f t="shared" si="118"/>
        <v>0</v>
      </c>
      <c r="U147" s="237">
        <f t="shared" si="119"/>
        <v>0</v>
      </c>
    </row>
    <row r="148" spans="1:21" ht="18.75" x14ac:dyDescent="0.25">
      <c r="A148" s="230"/>
      <c r="B148" s="231"/>
      <c r="C148" s="231"/>
      <c r="D148" s="231"/>
      <c r="E148" s="235" t="s">
        <v>21</v>
      </c>
      <c r="F148" s="231"/>
      <c r="G148" s="195"/>
      <c r="H148" s="240" t="s">
        <v>14</v>
      </c>
      <c r="I148" s="164"/>
      <c r="J148" s="164"/>
      <c r="K148" s="165"/>
      <c r="L148" s="201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8" s="201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8" s="201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8" s="201">
        <f t="shared" ca="1" si="115"/>
        <v>0</v>
      </c>
      <c r="P148" s="201">
        <f t="shared" ca="1" si="116"/>
        <v>0</v>
      </c>
      <c r="Q148" s="201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0)</f>
        <v>0</v>
      </c>
      <c r="R148" s="201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0)</f>
        <v>0</v>
      </c>
      <c r="S148" s="201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8" s="201">
        <f t="shared" ca="1" si="118"/>
        <v>0</v>
      </c>
      <c r="U148" s="201">
        <f t="shared" ca="1" si="119"/>
        <v>0</v>
      </c>
    </row>
    <row r="149" spans="1:21" ht="19.5" x14ac:dyDescent="0.3">
      <c r="A149" s="157"/>
      <c r="B149" s="158"/>
      <c r="C149" s="159" t="s">
        <v>18</v>
      </c>
      <c r="D149" s="160" t="s">
        <v>38</v>
      </c>
      <c r="E149" s="161"/>
      <c r="F149" s="161"/>
      <c r="G149" s="162"/>
      <c r="H149" s="242"/>
      <c r="I149" s="196"/>
      <c r="J149" s="196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</row>
    <row r="150" spans="1:21" ht="18.75" x14ac:dyDescent="0.25">
      <c r="A150" s="230"/>
      <c r="B150" s="231"/>
      <c r="C150" s="231"/>
      <c r="D150" s="235" t="s">
        <v>63</v>
      </c>
      <c r="E150" s="231"/>
      <c r="F150" s="231"/>
      <c r="G150" s="195"/>
      <c r="H150" s="242"/>
      <c r="I150" s="196"/>
      <c r="J150" s="200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0)</f>
        <v>0</v>
      </c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</row>
    <row r="151" spans="1:21" ht="19.5" x14ac:dyDescent="0.3">
      <c r="A151" s="230"/>
      <c r="B151" s="231"/>
      <c r="C151" s="231"/>
      <c r="D151" s="167"/>
      <c r="E151" s="243" t="s">
        <v>64</v>
      </c>
      <c r="F151" s="231"/>
      <c r="G151" s="195"/>
      <c r="H151" s="240" t="s">
        <v>35</v>
      </c>
      <c r="I151" s="200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1" s="200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0)</f>
        <v>0</v>
      </c>
      <c r="K151" s="201">
        <f t="shared" ref="K151:K155" ca="1" si="128">IF(I151&gt;0,J151*100/I151,0)</f>
        <v>0</v>
      </c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</row>
    <row r="152" spans="1:21" ht="18.75" x14ac:dyDescent="0.25">
      <c r="A152" s="230"/>
      <c r="B152" s="231"/>
      <c r="C152" s="231"/>
      <c r="D152" s="167"/>
      <c r="E152" s="231"/>
      <c r="F152" s="231"/>
      <c r="G152" s="195"/>
      <c r="H152" s="240" t="s">
        <v>54</v>
      </c>
      <c r="I152" s="200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2" s="200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0)</f>
        <v>0</v>
      </c>
      <c r="K152" s="201">
        <f t="shared" ca="1" si="128"/>
        <v>0</v>
      </c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</row>
    <row r="153" spans="1:21" ht="19.5" x14ac:dyDescent="0.3">
      <c r="A153" s="230"/>
      <c r="B153" s="231"/>
      <c r="C153" s="231"/>
      <c r="D153" s="167"/>
      <c r="E153" s="243" t="s">
        <v>65</v>
      </c>
      <c r="F153" s="231"/>
      <c r="G153" s="195"/>
      <c r="H153" s="240" t="s">
        <v>35</v>
      </c>
      <c r="I153" s="200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3" s="200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10)</f>
        <v>10</v>
      </c>
      <c r="K153" s="201">
        <f t="shared" ca="1" si="128"/>
        <v>0.93457943925233644</v>
      </c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</row>
    <row r="154" spans="1:21" ht="18.75" x14ac:dyDescent="0.25">
      <c r="A154" s="230"/>
      <c r="B154" s="231"/>
      <c r="C154" s="231"/>
      <c r="D154" s="231"/>
      <c r="E154" s="244"/>
      <c r="F154" s="231"/>
      <c r="G154" s="195"/>
      <c r="H154" s="240" t="s">
        <v>54</v>
      </c>
      <c r="I154" s="200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4" s="200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1)</f>
        <v>1</v>
      </c>
      <c r="K154" s="201">
        <f t="shared" ca="1" si="128"/>
        <v>0.93457943925233644</v>
      </c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</row>
    <row r="155" spans="1:21" ht="18.75" x14ac:dyDescent="0.25">
      <c r="A155" s="230"/>
      <c r="B155" s="231"/>
      <c r="C155" s="231"/>
      <c r="D155" s="235" t="s">
        <v>66</v>
      </c>
      <c r="E155" s="231"/>
      <c r="F155" s="231"/>
      <c r="G155" s="195"/>
      <c r="H155" s="240" t="s">
        <v>61</v>
      </c>
      <c r="I155" s="200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5" s="200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0)</f>
        <v>0</v>
      </c>
      <c r="K155" s="201">
        <f t="shared" ca="1" si="128"/>
        <v>0</v>
      </c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</row>
    <row r="156" spans="1:21" ht="19.5" x14ac:dyDescent="0.3">
      <c r="A156" s="131" t="s">
        <v>67</v>
      </c>
      <c r="B156" s="132"/>
      <c r="C156" s="222"/>
      <c r="D156" s="132"/>
      <c r="E156" s="132"/>
      <c r="F156" s="132"/>
      <c r="G156" s="132"/>
      <c r="H156" s="132"/>
      <c r="I156" s="223"/>
      <c r="J156" s="223"/>
      <c r="K156" s="224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</row>
    <row r="157" spans="1:21" ht="19.5" x14ac:dyDescent="0.3">
      <c r="A157" s="137"/>
      <c r="B157" s="138" t="s">
        <v>68</v>
      </c>
      <c r="C157" s="139"/>
      <c r="D157" s="139"/>
      <c r="E157" s="139"/>
      <c r="F157" s="139"/>
      <c r="G157" s="141"/>
      <c r="H157" s="245" t="s">
        <v>35</v>
      </c>
      <c r="I157" s="143">
        <f ca="1">I168</f>
        <v>330</v>
      </c>
      <c r="J157" s="143">
        <f>J169</f>
        <v>0</v>
      </c>
      <c r="K157" s="144">
        <f ca="1">IF(I157&gt;0,J157*100/I157,0)</f>
        <v>0</v>
      </c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</row>
    <row r="158" spans="1:21" ht="19.5" x14ac:dyDescent="0.3">
      <c r="A158" s="230"/>
      <c r="B158" s="231"/>
      <c r="C158" s="159" t="s">
        <v>18</v>
      </c>
      <c r="D158" s="232" t="s">
        <v>19</v>
      </c>
      <c r="E158" s="231"/>
      <c r="F158" s="231"/>
      <c r="G158" s="195"/>
      <c r="H158" s="233" t="s">
        <v>14</v>
      </c>
      <c r="I158" s="196"/>
      <c r="J158" s="196"/>
      <c r="K158" s="197"/>
      <c r="L158" s="234">
        <f t="shared" ref="L158:N158" ca="1" si="129">L159+L160</f>
        <v>3408600</v>
      </c>
      <c r="M158" s="234">
        <f t="shared" ca="1" si="129"/>
        <v>3408600</v>
      </c>
      <c r="N158" s="234">
        <f t="shared" ca="1" si="129"/>
        <v>360192.83</v>
      </c>
      <c r="O158" s="234">
        <f t="shared" ref="O158:O166" ca="1" si="130">IF(L158&gt;0,N158*100/L158,0)</f>
        <v>10.56717802030159</v>
      </c>
      <c r="P158" s="234">
        <f t="shared" ref="P158:P166" ca="1" si="131">IF(M158&gt;0,N158*100/M158,0)</f>
        <v>10.56717802030159</v>
      </c>
      <c r="Q158" s="234">
        <f t="shared" ref="Q158:S158" ca="1" si="132">Q159+Q160</f>
        <v>0</v>
      </c>
      <c r="R158" s="234">
        <f t="shared" ca="1" si="132"/>
        <v>0</v>
      </c>
      <c r="S158" s="234">
        <f t="shared" ca="1" si="132"/>
        <v>0</v>
      </c>
      <c r="T158" s="234">
        <f t="shared" ref="T158:T166" ca="1" si="133">IF(Q158&gt;0,S158*100/Q158,0)</f>
        <v>0</v>
      </c>
      <c r="U158" s="234">
        <f t="shared" ref="U158:U166" ca="1" si="134">IF(R158&gt;0,S158*100/R158,0)</f>
        <v>0</v>
      </c>
    </row>
    <row r="159" spans="1:21" ht="18.75" x14ac:dyDescent="0.25">
      <c r="A159" s="230"/>
      <c r="B159" s="231"/>
      <c r="C159" s="231"/>
      <c r="D159" s="231"/>
      <c r="E159" s="235" t="s">
        <v>20</v>
      </c>
      <c r="F159" s="231"/>
      <c r="G159" s="195"/>
      <c r="H159" s="236" t="s">
        <v>14</v>
      </c>
      <c r="I159" s="196"/>
      <c r="J159" s="196"/>
      <c r="K159" s="197"/>
      <c r="L159" s="201">
        <f t="shared" ref="L159:N159" ca="1" si="135">L162+L165</f>
        <v>3309600</v>
      </c>
      <c r="M159" s="201">
        <f t="shared" ca="1" si="135"/>
        <v>3408600</v>
      </c>
      <c r="N159" s="201">
        <f t="shared" ca="1" si="135"/>
        <v>360192.83</v>
      </c>
      <c r="O159" s="201">
        <f t="shared" ca="1" si="130"/>
        <v>10.883273809523809</v>
      </c>
      <c r="P159" s="201">
        <f t="shared" ca="1" si="131"/>
        <v>10.56717802030159</v>
      </c>
      <c r="Q159" s="237">
        <f t="shared" ref="Q159:S159" ca="1" si="136">Q162+Q165</f>
        <v>0</v>
      </c>
      <c r="R159" s="237">
        <f t="shared" ca="1" si="136"/>
        <v>0</v>
      </c>
      <c r="S159" s="237">
        <f t="shared" ca="1" si="136"/>
        <v>0</v>
      </c>
      <c r="T159" s="237">
        <f t="shared" ca="1" si="133"/>
        <v>0</v>
      </c>
      <c r="U159" s="237">
        <f t="shared" ca="1" si="134"/>
        <v>0</v>
      </c>
    </row>
    <row r="160" spans="1:21" ht="18.75" x14ac:dyDescent="0.25">
      <c r="A160" s="230"/>
      <c r="B160" s="231"/>
      <c r="C160" s="231"/>
      <c r="D160" s="231"/>
      <c r="E160" s="235" t="s">
        <v>21</v>
      </c>
      <c r="F160" s="231"/>
      <c r="G160" s="195"/>
      <c r="H160" s="236" t="s">
        <v>14</v>
      </c>
      <c r="I160" s="196"/>
      <c r="J160" s="196"/>
      <c r="K160" s="197"/>
      <c r="L160" s="201">
        <f t="shared" ref="L160:N160" ca="1" si="137">L163+L166</f>
        <v>99000</v>
      </c>
      <c r="M160" s="201">
        <f t="shared" ca="1" si="137"/>
        <v>0</v>
      </c>
      <c r="N160" s="201">
        <f t="shared" ca="1" si="137"/>
        <v>0</v>
      </c>
      <c r="O160" s="201">
        <f t="shared" ca="1" si="130"/>
        <v>0</v>
      </c>
      <c r="P160" s="201">
        <f t="shared" ca="1" si="131"/>
        <v>0</v>
      </c>
      <c r="Q160" s="201">
        <f t="shared" ref="Q160:S160" ca="1" si="138">Q163+Q166</f>
        <v>0</v>
      </c>
      <c r="R160" s="201">
        <f t="shared" ca="1" si="138"/>
        <v>0</v>
      </c>
      <c r="S160" s="201">
        <f t="shared" ca="1" si="138"/>
        <v>0</v>
      </c>
      <c r="T160" s="201">
        <f t="shared" ca="1" si="133"/>
        <v>0</v>
      </c>
      <c r="U160" s="201">
        <f t="shared" ca="1" si="134"/>
        <v>0</v>
      </c>
    </row>
    <row r="161" spans="1:21" ht="18.75" x14ac:dyDescent="0.25">
      <c r="A161" s="230"/>
      <c r="B161" s="231"/>
      <c r="C161" s="231"/>
      <c r="D161" s="238" t="s">
        <v>22</v>
      </c>
      <c r="E161" s="231"/>
      <c r="F161" s="231"/>
      <c r="G161" s="195"/>
      <c r="H161" s="239" t="s">
        <v>14</v>
      </c>
      <c r="I161" s="164"/>
      <c r="J161" s="164"/>
      <c r="K161" s="165"/>
      <c r="L161" s="201">
        <f t="shared" ref="L161:N161" ca="1" si="139">L162+L163</f>
        <v>3408600</v>
      </c>
      <c r="M161" s="201">
        <f t="shared" ca="1" si="139"/>
        <v>3408600</v>
      </c>
      <c r="N161" s="201">
        <f t="shared" ca="1" si="139"/>
        <v>360192.83</v>
      </c>
      <c r="O161" s="201">
        <f t="shared" ca="1" si="130"/>
        <v>10.56717802030159</v>
      </c>
      <c r="P161" s="201">
        <f t="shared" ca="1" si="131"/>
        <v>10.56717802030159</v>
      </c>
      <c r="Q161" s="201">
        <f t="shared" ref="Q161:S161" ca="1" si="140">Q162+Q163</f>
        <v>0</v>
      </c>
      <c r="R161" s="201">
        <f t="shared" ca="1" si="140"/>
        <v>0</v>
      </c>
      <c r="S161" s="201">
        <f t="shared" ca="1" si="140"/>
        <v>0</v>
      </c>
      <c r="T161" s="201">
        <f t="shared" ca="1" si="133"/>
        <v>0</v>
      </c>
      <c r="U161" s="201">
        <f t="shared" ca="1" si="134"/>
        <v>0</v>
      </c>
    </row>
    <row r="162" spans="1:21" ht="18.75" x14ac:dyDescent="0.25">
      <c r="A162" s="230"/>
      <c r="B162" s="231"/>
      <c r="C162" s="231"/>
      <c r="D162" s="231"/>
      <c r="E162" s="235" t="s">
        <v>36</v>
      </c>
      <c r="F162" s="231"/>
      <c r="G162" s="195"/>
      <c r="H162" s="239" t="s">
        <v>14</v>
      </c>
      <c r="I162" s="164"/>
      <c r="J162" s="164"/>
      <c r="K162" s="165"/>
      <c r="L162" s="201">
        <f ca="1">IFERROR(__xludf.DUMMYFUNCTION("IMPORTRANGE(""https://docs.google.com/spreadsheets/d/1-uDff_7J0KD5mKrp0Vvzr7lt3OU09vwQwhkpOPPYv2Y/edit?usp=sharing"",""งบพรบ!CA9"")"),3309600)</f>
        <v>3309600</v>
      </c>
      <c r="M162" s="201">
        <f ca="1">IFERROR(__xludf.DUMMYFUNCTION("IMPORTRANGE(""https://docs.google.com/spreadsheets/d/1-uDff_7J0KD5mKrp0Vvzr7lt3OU09vwQwhkpOPPYv2Y/edit?usp=sharing"",""งบพรบ!CF9"")"),3408600)</f>
        <v>3408600</v>
      </c>
      <c r="N162" s="201">
        <f ca="1">IFERROR(__xludf.DUMMYFUNCTION("IMPORTRANGE(""https://docs.google.com/spreadsheets/d/1-uDff_7J0KD5mKrp0Vvzr7lt3OU09vwQwhkpOPPYv2Y/edit?usp=sharing"",""งบพรบ!CH9"")"),360192.83)</f>
        <v>360192.83</v>
      </c>
      <c r="O162" s="201">
        <f t="shared" ca="1" si="130"/>
        <v>10.883273809523809</v>
      </c>
      <c r="P162" s="201">
        <f t="shared" ca="1" si="131"/>
        <v>10.56717802030159</v>
      </c>
      <c r="Q162" s="237">
        <f ca="1">IFERROR(__xludf.DUMMYFUNCTION("IMPORTRANGE(""https://docs.google.com/spreadsheets/d/1ItG2mGa2ceCfYo0BwxsXqNm01IGEUdYcSSLTEv9YCik/edit?usp=sharing"",""เบิกจ่ายกองทุน!AG11"")"),0)</f>
        <v>0</v>
      </c>
      <c r="R162" s="237">
        <f ca="1">IFERROR(__xludf.DUMMYFUNCTION("IMPORTRANGE(""https://docs.google.com/spreadsheets/d/1ItG2mGa2ceCfYo0BwxsXqNm01IGEUdYcSSLTEv9YCik/edit?usp=sharing"",""เบิกจ่ายกองทุน!AH11"")"),0)</f>
        <v>0</v>
      </c>
      <c r="S162" s="237">
        <f ca="1">IFERROR(__xludf.DUMMYFUNCTION("IMPORTRANGE(""https://docs.google.com/spreadsheets/d/1ItG2mGa2ceCfYo0BwxsXqNm01IGEUdYcSSLTEv9YCik/edit?usp=sharing"",""เบิกจ่ายกองทุน!AI11"")"),0)</f>
        <v>0</v>
      </c>
      <c r="T162" s="237">
        <f t="shared" ca="1" si="133"/>
        <v>0</v>
      </c>
      <c r="U162" s="237">
        <f t="shared" ca="1" si="134"/>
        <v>0</v>
      </c>
    </row>
    <row r="163" spans="1:21" ht="18.75" x14ac:dyDescent="0.25">
      <c r="A163" s="230"/>
      <c r="B163" s="231"/>
      <c r="C163" s="231"/>
      <c r="D163" s="231"/>
      <c r="E163" s="235" t="s">
        <v>37</v>
      </c>
      <c r="F163" s="231"/>
      <c r="G163" s="195"/>
      <c r="H163" s="239" t="s">
        <v>14</v>
      </c>
      <c r="I163" s="164"/>
      <c r="J163" s="164"/>
      <c r="K163" s="165"/>
      <c r="L163" s="201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99000)</f>
        <v>99000</v>
      </c>
      <c r="M163" s="201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0)</f>
        <v>0</v>
      </c>
      <c r="N163" s="201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0)</f>
        <v>0</v>
      </c>
      <c r="O163" s="201">
        <f t="shared" ca="1" si="130"/>
        <v>0</v>
      </c>
      <c r="P163" s="201">
        <f t="shared" ca="1" si="131"/>
        <v>0</v>
      </c>
      <c r="Q163" s="201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3" s="201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3" s="201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3" s="201">
        <f t="shared" ca="1" si="133"/>
        <v>0</v>
      </c>
      <c r="U163" s="201">
        <f t="shared" ca="1" si="134"/>
        <v>0</v>
      </c>
    </row>
    <row r="164" spans="1:21" ht="18.75" x14ac:dyDescent="0.25">
      <c r="A164" s="230"/>
      <c r="B164" s="231"/>
      <c r="C164" s="231"/>
      <c r="D164" s="238" t="s">
        <v>23</v>
      </c>
      <c r="E164" s="231"/>
      <c r="F164" s="231"/>
      <c r="G164" s="195"/>
      <c r="H164" s="240" t="s">
        <v>14</v>
      </c>
      <c r="I164" s="164"/>
      <c r="J164" s="164"/>
      <c r="K164" s="165"/>
      <c r="L164" s="201">
        <f t="shared" ref="L164:N164" ca="1" si="141">L165+L166</f>
        <v>0</v>
      </c>
      <c r="M164" s="201">
        <f t="shared" ca="1" si="141"/>
        <v>0</v>
      </c>
      <c r="N164" s="201">
        <f t="shared" ca="1" si="141"/>
        <v>0</v>
      </c>
      <c r="O164" s="201">
        <f t="shared" ca="1" si="130"/>
        <v>0</v>
      </c>
      <c r="P164" s="201">
        <f t="shared" ca="1" si="131"/>
        <v>0</v>
      </c>
      <c r="Q164" s="201">
        <f t="shared" ref="Q164:S164" ca="1" si="142">Q165+Q166</f>
        <v>0</v>
      </c>
      <c r="R164" s="201">
        <f t="shared" ca="1" si="142"/>
        <v>0</v>
      </c>
      <c r="S164" s="201">
        <f t="shared" ca="1" si="142"/>
        <v>0</v>
      </c>
      <c r="T164" s="201">
        <f t="shared" ca="1" si="133"/>
        <v>0</v>
      </c>
      <c r="U164" s="201">
        <f t="shared" ca="1" si="134"/>
        <v>0</v>
      </c>
    </row>
    <row r="165" spans="1:21" ht="18.75" x14ac:dyDescent="0.25">
      <c r="A165" s="230"/>
      <c r="B165" s="231"/>
      <c r="C165" s="231"/>
      <c r="D165" s="231"/>
      <c r="E165" s="235" t="s">
        <v>20</v>
      </c>
      <c r="F165" s="231"/>
      <c r="G165" s="195"/>
      <c r="H165" s="239" t="s">
        <v>14</v>
      </c>
      <c r="I165" s="164"/>
      <c r="J165" s="164"/>
      <c r="K165" s="165"/>
      <c r="L165" s="201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5" s="201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5" s="201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5" s="201">
        <f t="shared" ca="1" si="130"/>
        <v>0</v>
      </c>
      <c r="P165" s="201">
        <f t="shared" ca="1" si="131"/>
        <v>0</v>
      </c>
      <c r="Q165" s="241">
        <v>0</v>
      </c>
      <c r="R165" s="241">
        <v>0</v>
      </c>
      <c r="S165" s="241">
        <v>0</v>
      </c>
      <c r="T165" s="237">
        <f t="shared" si="133"/>
        <v>0</v>
      </c>
      <c r="U165" s="237">
        <f t="shared" si="134"/>
        <v>0</v>
      </c>
    </row>
    <row r="166" spans="1:21" ht="18.75" x14ac:dyDescent="0.25">
      <c r="A166" s="230"/>
      <c r="B166" s="231"/>
      <c r="C166" s="231"/>
      <c r="D166" s="231"/>
      <c r="E166" s="235" t="s">
        <v>21</v>
      </c>
      <c r="F166" s="231"/>
      <c r="G166" s="195"/>
      <c r="H166" s="240" t="s">
        <v>14</v>
      </c>
      <c r="I166" s="164"/>
      <c r="J166" s="164"/>
      <c r="K166" s="165"/>
      <c r="L166" s="201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6" s="201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6" s="201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6" s="201">
        <f t="shared" ca="1" si="130"/>
        <v>0</v>
      </c>
      <c r="P166" s="201">
        <f t="shared" ca="1" si="131"/>
        <v>0</v>
      </c>
      <c r="Q166" s="201">
        <f ca="1">IFERROR(__xludf.DUMMYFUNCTION("IMPORTRANGE(""https://docs.google.com/spreadsheets/d/12pGRKgvn2b31Uz_fjAl3XPzZUM_F2_O-zAHL2XHEPZg/edit?usp=sharing"",""รวมเหนือ!Q165"")+IMPORTRANGE(""https://docs.google.com/spreadsheets/d/1c0UfJUA6nE6esVMy0kRcX_PENtt96DMxicQpqi3tips/edit?usp=sharing"","""&amp;"รวมตะวันออกเฉียงเหนือ!Q165"")+IMPORTRANGE(""https://docs.google.com/spreadsheets/d/1iNWbYmj0agxPDl_yJgGu1eIremFPVMUuMWUKAjBzvrk/edit?usp=sharing"",""รวมกลาง!Q165"")+IMPORTRANGE(""https://docs.google.com/spreadsheets/d/1uenpWDAH2bchvfvsSIjpd4bRU5D1faxJOaE3"&amp;"4GQM5-c/edit?usp=sharing"",""รวมใต้!Q165"")"),0)</f>
        <v>0</v>
      </c>
      <c r="R166" s="201">
        <f ca="1">IFERROR(__xludf.DUMMYFUNCTION("IMPORTRANGE(""https://docs.google.com/spreadsheets/d/12pGRKgvn2b31Uz_fjAl3XPzZUM_F2_O-zAHL2XHEPZg/edit?usp=sharing"",""รวมเหนือ!R165"")+IMPORTRANGE(""https://docs.google.com/spreadsheets/d/1c0UfJUA6nE6esVMy0kRcX_PENtt96DMxicQpqi3tips/edit?usp=sharing"","""&amp;"รวมตะวันออกเฉียงเหนือ!R165"")+IMPORTRANGE(""https://docs.google.com/spreadsheets/d/1iNWbYmj0agxPDl_yJgGu1eIremFPVMUuMWUKAjBzvrk/edit?usp=sharing"",""รวมกลาง!R165"")+IMPORTRANGE(""https://docs.google.com/spreadsheets/d/1uenpWDAH2bchvfvsSIjpd4bRU5D1faxJOaE3"&amp;"4GQM5-c/edit?usp=sharing"",""รวมใต้!R165"")"),0)</f>
        <v>0</v>
      </c>
      <c r="S166" s="201">
        <f ca="1">IFERROR(__xludf.DUMMYFUNCTION("IMPORTRANGE(""https://docs.google.com/spreadsheets/d/12pGRKgvn2b31Uz_fjAl3XPzZUM_F2_O-zAHL2XHEPZg/edit?usp=sharing"",""รวมเหนือ!S165"")+IMPORTRANGE(""https://docs.google.com/spreadsheets/d/1c0UfJUA6nE6esVMy0kRcX_PENtt96DMxicQpqi3tips/edit?usp=sharing"","""&amp;"รวมตะวันออกเฉียงเหนือ!S165"")+IMPORTRANGE(""https://docs.google.com/spreadsheets/d/1iNWbYmj0agxPDl_yJgGu1eIremFPVMUuMWUKAjBzvrk/edit?usp=sharing"",""รวมกลาง!S165"")+IMPORTRANGE(""https://docs.google.com/spreadsheets/d/1uenpWDAH2bchvfvsSIjpd4bRU5D1faxJOaE3"&amp;"4GQM5-c/edit?usp=sharing"",""รวมใต้!S165"")"),0)</f>
        <v>0</v>
      </c>
      <c r="T166" s="201">
        <f t="shared" ca="1" si="133"/>
        <v>0</v>
      </c>
      <c r="U166" s="201">
        <f t="shared" ca="1" si="134"/>
        <v>0</v>
      </c>
    </row>
    <row r="167" spans="1:21" ht="19.5" x14ac:dyDescent="0.3">
      <c r="A167" s="157"/>
      <c r="B167" s="158"/>
      <c r="C167" s="159" t="s">
        <v>18</v>
      </c>
      <c r="D167" s="160" t="s">
        <v>38</v>
      </c>
      <c r="E167" s="161"/>
      <c r="F167" s="161"/>
      <c r="G167" s="162"/>
      <c r="H167" s="242"/>
      <c r="I167" s="196"/>
      <c r="J167" s="196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</row>
    <row r="168" spans="1:21" ht="18.75" x14ac:dyDescent="0.25">
      <c r="A168" s="230"/>
      <c r="B168" s="231"/>
      <c r="C168" s="231"/>
      <c r="D168" s="246" t="s">
        <v>69</v>
      </c>
      <c r="E168" s="231"/>
      <c r="F168" s="231"/>
      <c r="G168" s="195"/>
      <c r="H168" s="240" t="s">
        <v>35</v>
      </c>
      <c r="I168" s="200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330)</f>
        <v>330</v>
      </c>
      <c r="J168" s="200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44)</f>
        <v>44</v>
      </c>
      <c r="K168" s="201">
        <f t="shared" ref="K168:K170" ca="1" si="143">IF(I168&gt;0,J168*100/I168,0)</f>
        <v>13.333333333333334</v>
      </c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</row>
    <row r="169" spans="1:21" ht="18.75" x14ac:dyDescent="0.25">
      <c r="A169" s="230"/>
      <c r="B169" s="231"/>
      <c r="C169" s="231"/>
      <c r="D169" s="246" t="s">
        <v>70</v>
      </c>
      <c r="E169" s="231"/>
      <c r="F169" s="231"/>
      <c r="G169" s="195"/>
      <c r="H169" s="240" t="s">
        <v>35</v>
      </c>
      <c r="I169" s="200">
        <f t="shared" ref="I169:I170" ca="1" si="144">I168</f>
        <v>330</v>
      </c>
      <c r="J169" s="200">
        <v>0</v>
      </c>
      <c r="K169" s="201">
        <f t="shared" ca="1" si="143"/>
        <v>0</v>
      </c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</row>
    <row r="170" spans="1:21" ht="18.75" x14ac:dyDescent="0.25">
      <c r="A170" s="247"/>
      <c r="B170" s="2"/>
      <c r="C170" s="2"/>
      <c r="D170" s="248" t="s">
        <v>71</v>
      </c>
      <c r="E170" s="2"/>
      <c r="F170" s="2"/>
      <c r="G170" s="249"/>
      <c r="H170" s="250" t="s">
        <v>35</v>
      </c>
      <c r="I170" s="251">
        <f t="shared" ca="1" si="144"/>
        <v>330</v>
      </c>
      <c r="J170" s="251">
        <v>0</v>
      </c>
      <c r="K170" s="252">
        <f t="shared" ca="1" si="143"/>
        <v>0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9.5" x14ac:dyDescent="0.3">
      <c r="A171" s="253" t="s">
        <v>72</v>
      </c>
      <c r="B171" s="254"/>
      <c r="C171" s="254"/>
      <c r="D171" s="254"/>
      <c r="E171" s="255"/>
      <c r="F171" s="255"/>
      <c r="G171" s="255"/>
      <c r="H171" s="255"/>
      <c r="I171" s="256"/>
      <c r="J171" s="256"/>
      <c r="K171" s="257"/>
      <c r="L171" s="257"/>
      <c r="M171" s="257"/>
      <c r="N171" s="257"/>
      <c r="O171" s="257"/>
      <c r="P171" s="258"/>
      <c r="Q171" s="257"/>
      <c r="R171" s="257"/>
      <c r="S171" s="257"/>
      <c r="T171" s="257"/>
      <c r="U171" s="258"/>
    </row>
    <row r="172" spans="1:21" ht="19.5" x14ac:dyDescent="0.3">
      <c r="A172" s="259" t="s">
        <v>73</v>
      </c>
      <c r="B172" s="260"/>
      <c r="C172" s="260"/>
      <c r="D172" s="261"/>
      <c r="E172" s="261"/>
      <c r="F172" s="261"/>
      <c r="G172" s="261"/>
      <c r="H172" s="262"/>
      <c r="I172" s="263"/>
      <c r="J172" s="263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</row>
    <row r="173" spans="1:21" ht="19.5" x14ac:dyDescent="0.3">
      <c r="A173" s="265"/>
      <c r="B173" s="266" t="s">
        <v>74</v>
      </c>
      <c r="C173" s="267"/>
      <c r="D173" s="161"/>
      <c r="E173" s="161"/>
      <c r="F173" s="161"/>
      <c r="G173" s="162"/>
      <c r="H173" s="268" t="s">
        <v>35</v>
      </c>
      <c r="I173" s="269">
        <f t="shared" ref="I173:J173" ca="1" si="145">I184+I185</f>
        <v>540</v>
      </c>
      <c r="J173" s="269">
        <f t="shared" ca="1" si="145"/>
        <v>287</v>
      </c>
      <c r="K173" s="270">
        <f ca="1">IF(I173&gt;0,J173*100/I173,0)</f>
        <v>53.148148148148145</v>
      </c>
      <c r="L173" s="271"/>
      <c r="M173" s="271"/>
      <c r="N173" s="271"/>
      <c r="O173" s="271"/>
      <c r="P173" s="271"/>
      <c r="Q173" s="271"/>
      <c r="R173" s="271"/>
      <c r="S173" s="271"/>
      <c r="T173" s="271"/>
      <c r="U173" s="271"/>
    </row>
    <row r="174" spans="1:21" ht="19.5" x14ac:dyDescent="0.3">
      <c r="A174" s="230"/>
      <c r="B174" s="231"/>
      <c r="C174" s="159" t="s">
        <v>18</v>
      </c>
      <c r="D174" s="232" t="s">
        <v>19</v>
      </c>
      <c r="E174" s="231"/>
      <c r="F174" s="231"/>
      <c r="G174" s="195"/>
      <c r="H174" s="233" t="s">
        <v>14</v>
      </c>
      <c r="I174" s="196"/>
      <c r="J174" s="196"/>
      <c r="K174" s="197"/>
      <c r="L174" s="234">
        <f t="shared" ref="L174:N174" ca="1" si="146">L175+L176</f>
        <v>15015300</v>
      </c>
      <c r="M174" s="234">
        <f t="shared" ca="1" si="146"/>
        <v>15015300</v>
      </c>
      <c r="N174" s="234">
        <f t="shared" ca="1" si="146"/>
        <v>8038898.0499999998</v>
      </c>
      <c r="O174" s="234">
        <f t="shared" ref="O174:O182" ca="1" si="147">IF(L174&gt;0,N174*100/L174,0)</f>
        <v>53.538044860908542</v>
      </c>
      <c r="P174" s="234">
        <f t="shared" ref="P174:P182" ca="1" si="148">IF(M174&gt;0,N174*100/M174,0)</f>
        <v>53.538044860908542</v>
      </c>
      <c r="Q174" s="234">
        <f t="shared" ref="Q174:S174" ca="1" si="149">Q175+Q176</f>
        <v>0</v>
      </c>
      <c r="R174" s="234">
        <f t="shared" ca="1" si="149"/>
        <v>0</v>
      </c>
      <c r="S174" s="234">
        <f t="shared" ca="1" si="149"/>
        <v>0</v>
      </c>
      <c r="T174" s="234">
        <f t="shared" ref="T174:T182" ca="1" si="150">IF(Q174&gt;0,S174*100/Q174,0)</f>
        <v>0</v>
      </c>
      <c r="U174" s="234">
        <f t="shared" ref="U174:U182" ca="1" si="151">IF(R174&gt;0,S174*100/R174,0)</f>
        <v>0</v>
      </c>
    </row>
    <row r="175" spans="1:21" ht="18.75" x14ac:dyDescent="0.25">
      <c r="A175" s="230"/>
      <c r="B175" s="231"/>
      <c r="C175" s="231"/>
      <c r="D175" s="231"/>
      <c r="E175" s="235" t="s">
        <v>20</v>
      </c>
      <c r="F175" s="231"/>
      <c r="G175" s="195"/>
      <c r="H175" s="236" t="s">
        <v>14</v>
      </c>
      <c r="I175" s="196"/>
      <c r="J175" s="196"/>
      <c r="K175" s="197"/>
      <c r="L175" s="201">
        <f t="shared" ref="L175:N175" ca="1" si="152">L178+L181</f>
        <v>13701400</v>
      </c>
      <c r="M175" s="201">
        <f t="shared" ca="1" si="152"/>
        <v>12509400</v>
      </c>
      <c r="N175" s="201">
        <f t="shared" ca="1" si="152"/>
        <v>6002037</v>
      </c>
      <c r="O175" s="201">
        <f t="shared" ca="1" si="147"/>
        <v>43.806012524267594</v>
      </c>
      <c r="P175" s="201">
        <f t="shared" ca="1" si="148"/>
        <v>47.980214878411438</v>
      </c>
      <c r="Q175" s="237">
        <f t="shared" ref="Q175:S175" ca="1" si="153">Q178+Q181</f>
        <v>0</v>
      </c>
      <c r="R175" s="237">
        <f t="shared" ca="1" si="153"/>
        <v>0</v>
      </c>
      <c r="S175" s="237">
        <f t="shared" ca="1" si="153"/>
        <v>0</v>
      </c>
      <c r="T175" s="237">
        <f t="shared" ca="1" si="150"/>
        <v>0</v>
      </c>
      <c r="U175" s="237">
        <f t="shared" ca="1" si="151"/>
        <v>0</v>
      </c>
    </row>
    <row r="176" spans="1:21" ht="18.75" x14ac:dyDescent="0.25">
      <c r="A176" s="230"/>
      <c r="B176" s="231"/>
      <c r="C176" s="231"/>
      <c r="D176" s="231"/>
      <c r="E176" s="235" t="s">
        <v>21</v>
      </c>
      <c r="F176" s="231"/>
      <c r="G176" s="195"/>
      <c r="H176" s="236" t="s">
        <v>14</v>
      </c>
      <c r="I176" s="196"/>
      <c r="J176" s="196"/>
      <c r="K176" s="197"/>
      <c r="L176" s="201">
        <f t="shared" ref="L176:N176" ca="1" si="154">L179+L182</f>
        <v>1313900</v>
      </c>
      <c r="M176" s="201">
        <f t="shared" ca="1" si="154"/>
        <v>2505900</v>
      </c>
      <c r="N176" s="201">
        <f t="shared" ca="1" si="154"/>
        <v>2036861.05</v>
      </c>
      <c r="O176" s="201">
        <f t="shared" ca="1" si="147"/>
        <v>155.02405434203516</v>
      </c>
      <c r="P176" s="201">
        <f t="shared" ca="1" si="148"/>
        <v>81.282615028532661</v>
      </c>
      <c r="Q176" s="201">
        <f t="shared" ref="Q176:S176" ca="1" si="155">Q179+Q182</f>
        <v>0</v>
      </c>
      <c r="R176" s="201">
        <f t="shared" ca="1" si="155"/>
        <v>0</v>
      </c>
      <c r="S176" s="201">
        <f t="shared" ca="1" si="155"/>
        <v>0</v>
      </c>
      <c r="T176" s="201">
        <f t="shared" ca="1" si="150"/>
        <v>0</v>
      </c>
      <c r="U176" s="201">
        <f t="shared" ca="1" si="151"/>
        <v>0</v>
      </c>
    </row>
    <row r="177" spans="1:21" ht="18.75" x14ac:dyDescent="0.25">
      <c r="A177" s="230"/>
      <c r="B177" s="231"/>
      <c r="C177" s="231"/>
      <c r="D177" s="238" t="s">
        <v>22</v>
      </c>
      <c r="E177" s="231"/>
      <c r="F177" s="231"/>
      <c r="G177" s="195"/>
      <c r="H177" s="239" t="s">
        <v>14</v>
      </c>
      <c r="I177" s="164"/>
      <c r="J177" s="164"/>
      <c r="K177" s="165"/>
      <c r="L177" s="201">
        <f t="shared" ref="L177:N177" ca="1" si="156">L178+L179</f>
        <v>15015300</v>
      </c>
      <c r="M177" s="201">
        <f t="shared" ca="1" si="156"/>
        <v>15015300</v>
      </c>
      <c r="N177" s="201">
        <f t="shared" ca="1" si="156"/>
        <v>8038898.0499999998</v>
      </c>
      <c r="O177" s="201">
        <f t="shared" ca="1" si="147"/>
        <v>53.538044860908542</v>
      </c>
      <c r="P177" s="201">
        <f t="shared" ca="1" si="148"/>
        <v>53.538044860908542</v>
      </c>
      <c r="Q177" s="201">
        <f t="shared" ref="Q177:S177" ca="1" si="157">Q178+Q179</f>
        <v>0</v>
      </c>
      <c r="R177" s="201">
        <f t="shared" ca="1" si="157"/>
        <v>0</v>
      </c>
      <c r="S177" s="201">
        <f t="shared" ca="1" si="157"/>
        <v>0</v>
      </c>
      <c r="T177" s="201">
        <f t="shared" ca="1" si="150"/>
        <v>0</v>
      </c>
      <c r="U177" s="201">
        <f t="shared" ca="1" si="151"/>
        <v>0</v>
      </c>
    </row>
    <row r="178" spans="1:21" ht="18.75" x14ac:dyDescent="0.25">
      <c r="A178" s="230"/>
      <c r="B178" s="231"/>
      <c r="C178" s="231"/>
      <c r="D178" s="231"/>
      <c r="E178" s="235" t="s">
        <v>36</v>
      </c>
      <c r="F178" s="231"/>
      <c r="G178" s="195"/>
      <c r="H178" s="239" t="s">
        <v>14</v>
      </c>
      <c r="I178" s="164"/>
      <c r="J178" s="164"/>
      <c r="K178" s="165"/>
      <c r="L178" s="201">
        <f ca="1">IFERROR(__xludf.DUMMYFUNCTION("IMPORTRANGE(""https://docs.google.com/spreadsheets/d/1-uDff_7J0KD5mKrp0Vvzr7lt3OU09vwQwhkpOPPYv2Y/edit?usp=sharing"",""งบพรบ!CK9"")"),13701400)</f>
        <v>13701400</v>
      </c>
      <c r="M178" s="201">
        <f ca="1">IFERROR(__xludf.DUMMYFUNCTION("IMPORTRANGE(""https://docs.google.com/spreadsheets/d/1-uDff_7J0KD5mKrp0Vvzr7lt3OU09vwQwhkpOPPYv2Y/edit?usp=sharing"",""งบพรบ!CP9"")"),12509400)</f>
        <v>12509400</v>
      </c>
      <c r="N178" s="201">
        <f ca="1">IFERROR(__xludf.DUMMYFUNCTION("IMPORTRANGE(""https://docs.google.com/spreadsheets/d/1-uDff_7J0KD5mKrp0Vvzr7lt3OU09vwQwhkpOPPYv2Y/edit?usp=sharing"",""งบพรบ!CR9"")"),6002037)</f>
        <v>6002037</v>
      </c>
      <c r="O178" s="201">
        <f t="shared" ca="1" si="147"/>
        <v>43.806012524267594</v>
      </c>
      <c r="P178" s="201">
        <f t="shared" ca="1" si="148"/>
        <v>47.980214878411438</v>
      </c>
      <c r="Q178" s="237">
        <f ca="1">IFERROR(__xludf.DUMMYFUNCTION("IMPORTRANGE(""https://docs.google.com/spreadsheets/d/1ItG2mGa2ceCfYo0BwxsXqNm01IGEUdYcSSLTEv9YCik/edit?usp=sharing"",""เบิกจ่ายกองทุน!BE11"")"),0)</f>
        <v>0</v>
      </c>
      <c r="R178" s="237">
        <f ca="1">IFERROR(__xludf.DUMMYFUNCTION("IMPORTRANGE(""https://docs.google.com/spreadsheets/d/1ItG2mGa2ceCfYo0BwxsXqNm01IGEUdYcSSLTEv9YCik/edit?usp=sharing"",""เบิกจ่ายกองทุน!BF11"")"),0)</f>
        <v>0</v>
      </c>
      <c r="S178" s="237">
        <f ca="1">IFERROR(__xludf.DUMMYFUNCTION("IMPORTRANGE(""https://docs.google.com/spreadsheets/d/1ItG2mGa2ceCfYo0BwxsXqNm01IGEUdYcSSLTEv9YCik/edit?usp=sharing"",""เบิกจ่ายกองทุน!BG11"")"),0)</f>
        <v>0</v>
      </c>
      <c r="T178" s="237">
        <f t="shared" ca="1" si="150"/>
        <v>0</v>
      </c>
      <c r="U178" s="237">
        <f t="shared" ca="1" si="151"/>
        <v>0</v>
      </c>
    </row>
    <row r="179" spans="1:21" ht="18.75" x14ac:dyDescent="0.25">
      <c r="A179" s="230"/>
      <c r="B179" s="231"/>
      <c r="C179" s="231"/>
      <c r="D179" s="231"/>
      <c r="E179" s="235" t="s">
        <v>37</v>
      </c>
      <c r="F179" s="231"/>
      <c r="G179" s="195"/>
      <c r="H179" s="239" t="s">
        <v>14</v>
      </c>
      <c r="I179" s="164"/>
      <c r="J179" s="164"/>
      <c r="K179" s="165"/>
      <c r="L179" s="201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9" s="201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2505900)</f>
        <v>2505900</v>
      </c>
      <c r="N179" s="201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2036861.05)</f>
        <v>2036861.05</v>
      </c>
      <c r="O179" s="201">
        <f t="shared" ca="1" si="147"/>
        <v>155.02405434203516</v>
      </c>
      <c r="P179" s="201">
        <f t="shared" ca="1" si="148"/>
        <v>81.282615028532661</v>
      </c>
      <c r="Q179" s="201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0)</f>
        <v>0</v>
      </c>
      <c r="R179" s="201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0)</f>
        <v>0</v>
      </c>
      <c r="S179" s="201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0)</f>
        <v>0</v>
      </c>
      <c r="T179" s="201">
        <f t="shared" ca="1" si="150"/>
        <v>0</v>
      </c>
      <c r="U179" s="201">
        <f t="shared" ca="1" si="151"/>
        <v>0</v>
      </c>
    </row>
    <row r="180" spans="1:21" ht="18.75" x14ac:dyDescent="0.25">
      <c r="A180" s="230"/>
      <c r="B180" s="231"/>
      <c r="C180" s="231"/>
      <c r="D180" s="238" t="s">
        <v>23</v>
      </c>
      <c r="E180" s="231"/>
      <c r="F180" s="231"/>
      <c r="G180" s="195"/>
      <c r="H180" s="240" t="s">
        <v>14</v>
      </c>
      <c r="I180" s="164"/>
      <c r="J180" s="164"/>
      <c r="K180" s="165"/>
      <c r="L180" s="201">
        <f t="shared" ref="L180:N180" ca="1" si="158">L181+L182</f>
        <v>0</v>
      </c>
      <c r="M180" s="201">
        <f t="shared" ca="1" si="158"/>
        <v>0</v>
      </c>
      <c r="N180" s="201">
        <f t="shared" ca="1" si="158"/>
        <v>0</v>
      </c>
      <c r="O180" s="201">
        <f t="shared" ca="1" si="147"/>
        <v>0</v>
      </c>
      <c r="P180" s="201">
        <f t="shared" ca="1" si="148"/>
        <v>0</v>
      </c>
      <c r="Q180" s="201">
        <f t="shared" ref="Q180:S180" ca="1" si="159">Q181+Q182</f>
        <v>0</v>
      </c>
      <c r="R180" s="201">
        <f t="shared" ca="1" si="159"/>
        <v>0</v>
      </c>
      <c r="S180" s="201">
        <f t="shared" ca="1" si="159"/>
        <v>0</v>
      </c>
      <c r="T180" s="201">
        <f t="shared" ca="1" si="150"/>
        <v>0</v>
      </c>
      <c r="U180" s="201">
        <f t="shared" ca="1" si="151"/>
        <v>0</v>
      </c>
    </row>
    <row r="181" spans="1:21" ht="18.75" x14ac:dyDescent="0.25">
      <c r="A181" s="230"/>
      <c r="B181" s="231"/>
      <c r="C181" s="231"/>
      <c r="D181" s="231"/>
      <c r="E181" s="235" t="s">
        <v>20</v>
      </c>
      <c r="F181" s="231"/>
      <c r="G181" s="195"/>
      <c r="H181" s="239" t="s">
        <v>14</v>
      </c>
      <c r="I181" s="164"/>
      <c r="J181" s="164"/>
      <c r="K181" s="165"/>
      <c r="L181" s="201">
        <f ca="1">IFERROR(__xludf.DUMMYFUNCTION("IMPORTRANGE(""https://docs.google.com/spreadsheets/d/12pGRKgvn2b31Uz_fjAl3XPzZUM_F2_O-zAHL2XHEPZg/edit?usp=sharing"",""รวมเหนือ!L180"")+IMPORTRANGE(""https://docs.google.com/spreadsheets/d/1c0UfJUA6nE6esVMy0kRcX_PENtt96DMxicQpqi3tips/edit?usp=sharing"","""&amp;"รวมตะวันออกเฉียงเหนือ!L180"")+IMPORTRANGE(""https://docs.google.com/spreadsheets/d/1iNWbYmj0agxPDl_yJgGu1eIremFPVMUuMWUKAjBzvrk/edit?usp=sharing"",""รวมกลาง!L180"")+IMPORTRANGE(""https://docs.google.com/spreadsheets/d/1uenpWDAH2bchvfvsSIjpd4bRU5D1faxJOaE3"&amp;"4GQM5-c/edit?usp=sharing"",""รวมใต้!L180"")"),0)</f>
        <v>0</v>
      </c>
      <c r="M181" s="201">
        <f ca="1">IFERROR(__xludf.DUMMYFUNCTION("IMPORTRANGE(""https://docs.google.com/spreadsheets/d/12pGRKgvn2b31Uz_fjAl3XPzZUM_F2_O-zAHL2XHEPZg/edit?usp=sharing"",""รวมเหนือ!M180"")+IMPORTRANGE(""https://docs.google.com/spreadsheets/d/1c0UfJUA6nE6esVMy0kRcX_PENtt96DMxicQpqi3tips/edit?usp=sharing"","""&amp;"รวมตะวันออกเฉียงเหนือ!M180"")+IMPORTRANGE(""https://docs.google.com/spreadsheets/d/1iNWbYmj0agxPDl_yJgGu1eIremFPVMUuMWUKAjBzvrk/edit?usp=sharing"",""รวมกลาง!M180"")+IMPORTRANGE(""https://docs.google.com/spreadsheets/d/1uenpWDAH2bchvfvsSIjpd4bRU5D1faxJOaE3"&amp;"4GQM5-c/edit?usp=sharing"",""รวมใต้!M180"")"),0)</f>
        <v>0</v>
      </c>
      <c r="N181" s="201">
        <f ca="1">IFERROR(__xludf.DUMMYFUNCTION("IMPORTRANGE(""https://docs.google.com/spreadsheets/d/12pGRKgvn2b31Uz_fjAl3XPzZUM_F2_O-zAHL2XHEPZg/edit?usp=sharing"",""รวมเหนือ!N180"")+IMPORTRANGE(""https://docs.google.com/spreadsheets/d/1c0UfJUA6nE6esVMy0kRcX_PENtt96DMxicQpqi3tips/edit?usp=sharing"","""&amp;"รวมตะวันออกเฉียงเหนือ!N180"")+IMPORTRANGE(""https://docs.google.com/spreadsheets/d/1iNWbYmj0agxPDl_yJgGu1eIremFPVMUuMWUKAjBzvrk/edit?usp=sharing"",""รวมกลาง!N180"")+IMPORTRANGE(""https://docs.google.com/spreadsheets/d/1uenpWDAH2bchvfvsSIjpd4bRU5D1faxJOaE3"&amp;"4GQM5-c/edit?usp=sharing"",""รวมใต้!N180"")"),0)</f>
        <v>0</v>
      </c>
      <c r="O181" s="201">
        <f t="shared" ca="1" si="147"/>
        <v>0</v>
      </c>
      <c r="P181" s="201">
        <f t="shared" ca="1" si="148"/>
        <v>0</v>
      </c>
      <c r="Q181" s="241">
        <v>0</v>
      </c>
      <c r="R181" s="241">
        <v>0</v>
      </c>
      <c r="S181" s="241">
        <v>0</v>
      </c>
      <c r="T181" s="237">
        <f t="shared" si="150"/>
        <v>0</v>
      </c>
      <c r="U181" s="237">
        <f t="shared" si="151"/>
        <v>0</v>
      </c>
    </row>
    <row r="182" spans="1:21" ht="18.75" x14ac:dyDescent="0.25">
      <c r="A182" s="230"/>
      <c r="B182" s="231"/>
      <c r="C182" s="231"/>
      <c r="D182" s="231"/>
      <c r="E182" s="235" t="s">
        <v>21</v>
      </c>
      <c r="F182" s="231"/>
      <c r="G182" s="195"/>
      <c r="H182" s="240" t="s">
        <v>14</v>
      </c>
      <c r="I182" s="164"/>
      <c r="J182" s="164"/>
      <c r="K182" s="165"/>
      <c r="L182" s="201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2" s="201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2" s="201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2" s="201">
        <f t="shared" ca="1" si="147"/>
        <v>0</v>
      </c>
      <c r="P182" s="201">
        <f t="shared" ca="1" si="148"/>
        <v>0</v>
      </c>
      <c r="Q182" s="201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2" s="201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2" s="201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2" s="201">
        <f t="shared" ca="1" si="150"/>
        <v>0</v>
      </c>
      <c r="U182" s="201">
        <f t="shared" ca="1" si="151"/>
        <v>0</v>
      </c>
    </row>
    <row r="183" spans="1:21" ht="19.5" x14ac:dyDescent="0.3">
      <c r="A183" s="157"/>
      <c r="B183" s="158"/>
      <c r="C183" s="159" t="s">
        <v>18</v>
      </c>
      <c r="D183" s="160" t="s">
        <v>38</v>
      </c>
      <c r="E183" s="161"/>
      <c r="F183" s="161"/>
      <c r="G183" s="162"/>
      <c r="H183" s="242"/>
      <c r="I183" s="196"/>
      <c r="J183" s="196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</row>
    <row r="184" spans="1:21" ht="18.75" x14ac:dyDescent="0.25">
      <c r="A184" s="272"/>
      <c r="B184" s="231"/>
      <c r="C184" s="273"/>
      <c r="D184" s="274" t="s">
        <v>75</v>
      </c>
      <c r="E184" s="231"/>
      <c r="F184" s="231"/>
      <c r="G184" s="195"/>
      <c r="H184" s="275" t="s">
        <v>35</v>
      </c>
      <c r="I184" s="200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470)</f>
        <v>470</v>
      </c>
      <c r="J184" s="200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252)</f>
        <v>252</v>
      </c>
      <c r="K184" s="201">
        <f t="shared" ref="K184:K186" ca="1" si="160">IF(I184&gt;0,J184*100/I184,0)</f>
        <v>53.617021276595743</v>
      </c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</row>
    <row r="185" spans="1:21" ht="18.75" x14ac:dyDescent="0.25">
      <c r="A185" s="272"/>
      <c r="B185" s="273"/>
      <c r="C185" s="273"/>
      <c r="D185" s="274" t="s">
        <v>76</v>
      </c>
      <c r="E185" s="231"/>
      <c r="F185" s="231"/>
      <c r="G185" s="195"/>
      <c r="H185" s="275" t="s">
        <v>35</v>
      </c>
      <c r="I185" s="200">
        <v>70</v>
      </c>
      <c r="J185" s="276">
        <v>35</v>
      </c>
      <c r="K185" s="201">
        <f t="shared" si="160"/>
        <v>50</v>
      </c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</row>
    <row r="186" spans="1:21" ht="19.5" x14ac:dyDescent="0.3">
      <c r="A186" s="265"/>
      <c r="B186" s="266" t="s">
        <v>77</v>
      </c>
      <c r="C186" s="267"/>
      <c r="D186" s="161"/>
      <c r="E186" s="161"/>
      <c r="F186" s="161"/>
      <c r="G186" s="162"/>
      <c r="H186" s="268" t="s">
        <v>35</v>
      </c>
      <c r="I186" s="269">
        <f t="shared" ref="I186:J186" ca="1" si="161">I231+I232</f>
        <v>660</v>
      </c>
      <c r="J186" s="269">
        <f t="shared" ca="1" si="161"/>
        <v>90</v>
      </c>
      <c r="K186" s="270">
        <f t="shared" ca="1" si="160"/>
        <v>13.636363636363637</v>
      </c>
      <c r="L186" s="271"/>
      <c r="M186" s="271"/>
      <c r="N186" s="271"/>
      <c r="O186" s="271"/>
      <c r="P186" s="271"/>
      <c r="Q186" s="271"/>
      <c r="R186" s="271"/>
      <c r="S186" s="271"/>
      <c r="T186" s="271"/>
      <c r="U186" s="271"/>
    </row>
    <row r="187" spans="1:21" ht="19.5" x14ac:dyDescent="0.3">
      <c r="A187" s="230"/>
      <c r="B187" s="231"/>
      <c r="C187" s="159" t="s">
        <v>18</v>
      </c>
      <c r="D187" s="232" t="s">
        <v>19</v>
      </c>
      <c r="E187" s="231"/>
      <c r="F187" s="231"/>
      <c r="G187" s="195"/>
      <c r="H187" s="233" t="s">
        <v>14</v>
      </c>
      <c r="I187" s="196"/>
      <c r="J187" s="196"/>
      <c r="K187" s="197"/>
      <c r="L187" s="234">
        <f t="shared" ref="L187:N187" ca="1" si="162">L188+L189</f>
        <v>14194800</v>
      </c>
      <c r="M187" s="234">
        <f t="shared" ca="1" si="162"/>
        <v>14194800</v>
      </c>
      <c r="N187" s="234">
        <f t="shared" ca="1" si="162"/>
        <v>4195917.93</v>
      </c>
      <c r="O187" s="234">
        <f t="shared" ref="O187:O195" ca="1" si="163">IF(L187&gt;0,N187*100/L187,0)</f>
        <v>29.559542438075916</v>
      </c>
      <c r="P187" s="234">
        <f t="shared" ref="P187:P195" ca="1" si="164">IF(M187&gt;0,N187*100/M187,0)</f>
        <v>29.559542438075916</v>
      </c>
      <c r="Q187" s="234">
        <f t="shared" ref="Q187:S187" ca="1" si="165">Q188+Q189</f>
        <v>5957738</v>
      </c>
      <c r="R187" s="234">
        <f t="shared" ca="1" si="165"/>
        <v>0</v>
      </c>
      <c r="S187" s="234">
        <f t="shared" ca="1" si="165"/>
        <v>0</v>
      </c>
      <c r="T187" s="234">
        <f t="shared" ref="T187:T195" ca="1" si="166">IF(Q187&gt;0,S187*100/Q187,0)</f>
        <v>0</v>
      </c>
      <c r="U187" s="234">
        <f t="shared" ref="U187:U195" ca="1" si="167">IF(R187&gt;0,S187*100/R187,0)</f>
        <v>0</v>
      </c>
    </row>
    <row r="188" spans="1:21" ht="18.75" x14ac:dyDescent="0.25">
      <c r="A188" s="230"/>
      <c r="B188" s="231"/>
      <c r="C188" s="231"/>
      <c r="D188" s="231"/>
      <c r="E188" s="235" t="s">
        <v>20</v>
      </c>
      <c r="F188" s="231"/>
      <c r="G188" s="195"/>
      <c r="H188" s="236" t="s">
        <v>14</v>
      </c>
      <c r="I188" s="196"/>
      <c r="J188" s="196"/>
      <c r="K188" s="197"/>
      <c r="L188" s="201">
        <f t="shared" ref="L188:N188" ca="1" si="168">L191+L194</f>
        <v>2023400</v>
      </c>
      <c r="M188" s="201">
        <f t="shared" ca="1" si="168"/>
        <v>1629535</v>
      </c>
      <c r="N188" s="201">
        <f t="shared" ca="1" si="168"/>
        <v>571445.46</v>
      </c>
      <c r="O188" s="201">
        <f t="shared" ca="1" si="163"/>
        <v>28.241843431847386</v>
      </c>
      <c r="P188" s="201">
        <f t="shared" ca="1" si="164"/>
        <v>35.068007744540623</v>
      </c>
      <c r="Q188" s="237">
        <f t="shared" ref="Q188:S188" ca="1" si="169">Q191+Q194</f>
        <v>0</v>
      </c>
      <c r="R188" s="237">
        <f t="shared" ca="1" si="169"/>
        <v>0</v>
      </c>
      <c r="S188" s="237">
        <f t="shared" ca="1" si="169"/>
        <v>0</v>
      </c>
      <c r="T188" s="237">
        <f t="shared" ca="1" si="166"/>
        <v>0</v>
      </c>
      <c r="U188" s="237">
        <f t="shared" ca="1" si="167"/>
        <v>0</v>
      </c>
    </row>
    <row r="189" spans="1:21" ht="18.75" x14ac:dyDescent="0.25">
      <c r="A189" s="230"/>
      <c r="B189" s="231"/>
      <c r="C189" s="231"/>
      <c r="D189" s="231"/>
      <c r="E189" s="235" t="s">
        <v>21</v>
      </c>
      <c r="F189" s="231"/>
      <c r="G189" s="195"/>
      <c r="H189" s="236" t="s">
        <v>14</v>
      </c>
      <c r="I189" s="196"/>
      <c r="J189" s="196"/>
      <c r="K189" s="197"/>
      <c r="L189" s="201">
        <f t="shared" ref="L189:N189" ca="1" si="170">L192+L195</f>
        <v>12171400</v>
      </c>
      <c r="M189" s="201">
        <f t="shared" ca="1" si="170"/>
        <v>12565265</v>
      </c>
      <c r="N189" s="201">
        <f t="shared" ca="1" si="170"/>
        <v>3624472.47</v>
      </c>
      <c r="O189" s="201">
        <f t="shared" ca="1" si="163"/>
        <v>29.77859958591452</v>
      </c>
      <c r="P189" s="201">
        <f t="shared" ca="1" si="164"/>
        <v>28.845173340952222</v>
      </c>
      <c r="Q189" s="201">
        <f t="shared" ref="Q189:S189" ca="1" si="171">Q192+Q195</f>
        <v>5957738</v>
      </c>
      <c r="R189" s="201">
        <f t="shared" ca="1" si="171"/>
        <v>0</v>
      </c>
      <c r="S189" s="201">
        <f t="shared" ca="1" si="171"/>
        <v>0</v>
      </c>
      <c r="T189" s="201">
        <f t="shared" ca="1" si="166"/>
        <v>0</v>
      </c>
      <c r="U189" s="201">
        <f t="shared" ca="1" si="167"/>
        <v>0</v>
      </c>
    </row>
    <row r="190" spans="1:21" ht="18.75" x14ac:dyDescent="0.25">
      <c r="A190" s="230"/>
      <c r="B190" s="231"/>
      <c r="C190" s="231"/>
      <c r="D190" s="238" t="s">
        <v>22</v>
      </c>
      <c r="E190" s="231"/>
      <c r="F190" s="231"/>
      <c r="G190" s="195"/>
      <c r="H190" s="239" t="s">
        <v>14</v>
      </c>
      <c r="I190" s="164"/>
      <c r="J190" s="164"/>
      <c r="K190" s="165"/>
      <c r="L190" s="201">
        <f t="shared" ref="L190:N190" ca="1" si="172">L191+L192</f>
        <v>14194800</v>
      </c>
      <c r="M190" s="201">
        <f t="shared" ca="1" si="172"/>
        <v>14194800</v>
      </c>
      <c r="N190" s="201">
        <f t="shared" ca="1" si="172"/>
        <v>4195917.93</v>
      </c>
      <c r="O190" s="201">
        <f t="shared" ca="1" si="163"/>
        <v>29.559542438075916</v>
      </c>
      <c r="P190" s="201">
        <f t="shared" ca="1" si="164"/>
        <v>29.559542438075916</v>
      </c>
      <c r="Q190" s="201">
        <f t="shared" ref="Q190:S190" ca="1" si="173">Q191+Q192</f>
        <v>5957738</v>
      </c>
      <c r="R190" s="201">
        <f t="shared" ca="1" si="173"/>
        <v>0</v>
      </c>
      <c r="S190" s="201">
        <f t="shared" ca="1" si="173"/>
        <v>0</v>
      </c>
      <c r="T190" s="201">
        <f t="shared" ca="1" si="166"/>
        <v>0</v>
      </c>
      <c r="U190" s="201">
        <f t="shared" ca="1" si="167"/>
        <v>0</v>
      </c>
    </row>
    <row r="191" spans="1:21" ht="18.75" x14ac:dyDescent="0.25">
      <c r="A191" s="230"/>
      <c r="B191" s="231"/>
      <c r="C191" s="231"/>
      <c r="D191" s="231"/>
      <c r="E191" s="235" t="s">
        <v>36</v>
      </c>
      <c r="F191" s="231"/>
      <c r="G191" s="195"/>
      <c r="H191" s="239" t="s">
        <v>14</v>
      </c>
      <c r="I191" s="164"/>
      <c r="J191" s="164"/>
      <c r="K191" s="165"/>
      <c r="L191" s="201">
        <f ca="1">IFERROR(__xludf.DUMMYFUNCTION("IMPORTRANGE(""https://docs.google.com/spreadsheets/d/1-uDff_7J0KD5mKrp0Vvzr7lt3OU09vwQwhkpOPPYv2Y/edit?usp=sharing"",""งบพรบ!CU9"")"),2023400)</f>
        <v>2023400</v>
      </c>
      <c r="M191" s="201">
        <f ca="1">IFERROR(__xludf.DUMMYFUNCTION("IMPORTRANGE(""https://docs.google.com/spreadsheets/d/1-uDff_7J0KD5mKrp0Vvzr7lt3OU09vwQwhkpOPPYv2Y/edit?usp=sharing"",""งบพรบ!CZ9"")"),1629535)</f>
        <v>1629535</v>
      </c>
      <c r="N191" s="201">
        <f ca="1">IFERROR(__xludf.DUMMYFUNCTION("IMPORTRANGE(""https://docs.google.com/spreadsheets/d/1-uDff_7J0KD5mKrp0Vvzr7lt3OU09vwQwhkpOPPYv2Y/edit?usp=sharing"",""งบพรบ!DB9"")"),571445.46)</f>
        <v>571445.46</v>
      </c>
      <c r="O191" s="201">
        <f t="shared" ca="1" si="163"/>
        <v>28.241843431847386</v>
      </c>
      <c r="P191" s="201">
        <f t="shared" ca="1" si="164"/>
        <v>35.068007744540623</v>
      </c>
      <c r="Q191" s="237">
        <f ca="1">IFERROR(__xludf.DUMMYFUNCTION("IMPORTRANGE(""https://docs.google.com/spreadsheets/d/1ItG2mGa2ceCfYo0BwxsXqNm01IGEUdYcSSLTEv9YCik/edit?usp=sharing"",""เบิกจ่ายกองทุน!AV11"")"),0)</f>
        <v>0</v>
      </c>
      <c r="R191" s="237">
        <f ca="1">IFERROR(__xludf.DUMMYFUNCTION("IMPORTRANGE(""https://docs.google.com/spreadsheets/d/1ItG2mGa2ceCfYo0BwxsXqNm01IGEUdYcSSLTEv9YCik/edit?usp=sharing"",""เบิกจ่ายกองทุน!AW11"")"),0)</f>
        <v>0</v>
      </c>
      <c r="S191" s="237">
        <f ca="1">IFERROR(__xludf.DUMMYFUNCTION("IMPORTRANGE(""https://docs.google.com/spreadsheets/d/1ItG2mGa2ceCfYo0BwxsXqNm01IGEUdYcSSLTEv9YCik/edit?usp=sharing"",""เบิกจ่ายกองทุน!AX11"")"),0)</f>
        <v>0</v>
      </c>
      <c r="T191" s="237">
        <f t="shared" ca="1" si="166"/>
        <v>0</v>
      </c>
      <c r="U191" s="237">
        <f t="shared" ca="1" si="167"/>
        <v>0</v>
      </c>
    </row>
    <row r="192" spans="1:21" ht="18.75" x14ac:dyDescent="0.25">
      <c r="A192" s="230"/>
      <c r="B192" s="231"/>
      <c r="C192" s="231"/>
      <c r="D192" s="231"/>
      <c r="E192" s="235" t="s">
        <v>37</v>
      </c>
      <c r="F192" s="231"/>
      <c r="G192" s="195"/>
      <c r="H192" s="239" t="s">
        <v>14</v>
      </c>
      <c r="I192" s="164"/>
      <c r="J192" s="164"/>
      <c r="K192" s="165"/>
      <c r="L192" s="201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12171400)</f>
        <v>12171400</v>
      </c>
      <c r="M192" s="201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12565265)</f>
        <v>12565265</v>
      </c>
      <c r="N192" s="201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3624472.47)</f>
        <v>3624472.47</v>
      </c>
      <c r="O192" s="201">
        <f t="shared" ca="1" si="163"/>
        <v>29.77859958591452</v>
      </c>
      <c r="P192" s="201">
        <f t="shared" ca="1" si="164"/>
        <v>28.845173340952222</v>
      </c>
      <c r="Q192" s="201">
        <f ca="1">IFERROR(__xludf.DUMMYFUNCTION("IMPORTRANGE(""https://docs.google.com/spreadsheets/d/12pGRKgvn2b31Uz_fjAl3XPzZUM_F2_O-zAHL2XHEPZg/edit?usp=sharing"",""รวมเหนือ!Q191"")+IMPORTRANGE(""https://docs.google.com/spreadsheets/d/1c0UfJUA6nE6esVMy0kRcX_PENtt96DMxicQpqi3tips/edit?usp=sharing"","""&amp;"รวมตะวันออกเฉียงเหนือ!Q191"")+IMPORTRANGE(""https://docs.google.com/spreadsheets/d/1iNWbYmj0agxPDl_yJgGu1eIremFPVMUuMWUKAjBzvrk/edit?usp=sharing"",""รวมกลาง!Q191"")+IMPORTRANGE(""https://docs.google.com/spreadsheets/d/1uenpWDAH2bchvfvsSIjpd4bRU5D1faxJOaE3"&amp;"4GQM5-c/edit?usp=sharing"",""รวมใต้!Q191"")"),5957738)</f>
        <v>5957738</v>
      </c>
      <c r="R192" s="201">
        <f ca="1">IFERROR(__xludf.DUMMYFUNCTION("IMPORTRANGE(""https://docs.google.com/spreadsheets/d/12pGRKgvn2b31Uz_fjAl3XPzZUM_F2_O-zAHL2XHEPZg/edit?usp=sharing"",""รวมเหนือ!R191"")+IMPORTRANGE(""https://docs.google.com/spreadsheets/d/1c0UfJUA6nE6esVMy0kRcX_PENtt96DMxicQpqi3tips/edit?usp=sharing"","""&amp;"รวมตะวันออกเฉียงเหนือ!R191"")+IMPORTRANGE(""https://docs.google.com/spreadsheets/d/1iNWbYmj0agxPDl_yJgGu1eIremFPVMUuMWUKAjBzvrk/edit?usp=sharing"",""รวมกลาง!R191"")+IMPORTRANGE(""https://docs.google.com/spreadsheets/d/1uenpWDAH2bchvfvsSIjpd4bRU5D1faxJOaE3"&amp;"4GQM5-c/edit?usp=sharing"",""รวมใต้!R191"")"),0)</f>
        <v>0</v>
      </c>
      <c r="S192" s="201">
        <f ca="1">IFERROR(__xludf.DUMMYFUNCTION("IMPORTRANGE(""https://docs.google.com/spreadsheets/d/12pGRKgvn2b31Uz_fjAl3XPzZUM_F2_O-zAHL2XHEPZg/edit?usp=sharing"",""รวมเหนือ!S191"")+IMPORTRANGE(""https://docs.google.com/spreadsheets/d/1c0UfJUA6nE6esVMy0kRcX_PENtt96DMxicQpqi3tips/edit?usp=sharing"","""&amp;"รวมตะวันออกเฉียงเหนือ!S191"")+IMPORTRANGE(""https://docs.google.com/spreadsheets/d/1iNWbYmj0agxPDl_yJgGu1eIremFPVMUuMWUKAjBzvrk/edit?usp=sharing"",""รวมกลาง!S191"")+IMPORTRANGE(""https://docs.google.com/spreadsheets/d/1uenpWDAH2bchvfvsSIjpd4bRU5D1faxJOaE3"&amp;"4GQM5-c/edit?usp=sharing"",""รวมใต้!S191"")"),0)</f>
        <v>0</v>
      </c>
      <c r="T192" s="201">
        <f t="shared" ca="1" si="166"/>
        <v>0</v>
      </c>
      <c r="U192" s="201">
        <f t="shared" ca="1" si="167"/>
        <v>0</v>
      </c>
    </row>
    <row r="193" spans="1:21" ht="18.75" x14ac:dyDescent="0.25">
      <c r="A193" s="230"/>
      <c r="B193" s="231"/>
      <c r="C193" s="231"/>
      <c r="D193" s="238" t="s">
        <v>23</v>
      </c>
      <c r="E193" s="231"/>
      <c r="F193" s="231"/>
      <c r="G193" s="195"/>
      <c r="H193" s="240" t="s">
        <v>14</v>
      </c>
      <c r="I193" s="164"/>
      <c r="J193" s="164"/>
      <c r="K193" s="165"/>
      <c r="L193" s="201">
        <f t="shared" ref="L193:N193" ca="1" si="174">L194+L195</f>
        <v>0</v>
      </c>
      <c r="M193" s="201">
        <f t="shared" ca="1" si="174"/>
        <v>0</v>
      </c>
      <c r="N193" s="201">
        <f t="shared" ca="1" si="174"/>
        <v>0</v>
      </c>
      <c r="O193" s="201">
        <f t="shared" ca="1" si="163"/>
        <v>0</v>
      </c>
      <c r="P193" s="201">
        <f t="shared" ca="1" si="164"/>
        <v>0</v>
      </c>
      <c r="Q193" s="201">
        <f t="shared" ref="Q193:S193" ca="1" si="175">Q194+Q195</f>
        <v>0</v>
      </c>
      <c r="R193" s="201">
        <f t="shared" ca="1" si="175"/>
        <v>0</v>
      </c>
      <c r="S193" s="201">
        <f t="shared" ca="1" si="175"/>
        <v>0</v>
      </c>
      <c r="T193" s="201">
        <f t="shared" ca="1" si="166"/>
        <v>0</v>
      </c>
      <c r="U193" s="201">
        <f t="shared" ca="1" si="167"/>
        <v>0</v>
      </c>
    </row>
    <row r="194" spans="1:21" ht="18.75" x14ac:dyDescent="0.25">
      <c r="A194" s="230"/>
      <c r="B194" s="231"/>
      <c r="C194" s="231"/>
      <c r="D194" s="231"/>
      <c r="E194" s="235" t="s">
        <v>20</v>
      </c>
      <c r="F194" s="231"/>
      <c r="G194" s="195"/>
      <c r="H194" s="239" t="s">
        <v>14</v>
      </c>
      <c r="I194" s="164"/>
      <c r="J194" s="164"/>
      <c r="K194" s="165"/>
      <c r="L194" s="201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4" s="201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4" s="201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4" s="201">
        <f t="shared" ca="1" si="163"/>
        <v>0</v>
      </c>
      <c r="P194" s="201">
        <f t="shared" ca="1" si="164"/>
        <v>0</v>
      </c>
      <c r="Q194" s="241">
        <v>0</v>
      </c>
      <c r="R194" s="241">
        <v>0</v>
      </c>
      <c r="S194" s="241">
        <v>0</v>
      </c>
      <c r="T194" s="237">
        <f t="shared" si="166"/>
        <v>0</v>
      </c>
      <c r="U194" s="237">
        <f t="shared" si="167"/>
        <v>0</v>
      </c>
    </row>
    <row r="195" spans="1:21" ht="18.75" x14ac:dyDescent="0.25">
      <c r="A195" s="230"/>
      <c r="B195" s="231"/>
      <c r="C195" s="231"/>
      <c r="D195" s="231"/>
      <c r="E195" s="235" t="s">
        <v>21</v>
      </c>
      <c r="F195" s="231"/>
      <c r="G195" s="195"/>
      <c r="H195" s="240" t="s">
        <v>14</v>
      </c>
      <c r="I195" s="164"/>
      <c r="J195" s="164"/>
      <c r="K195" s="165"/>
      <c r="L195" s="201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0)</f>
        <v>0</v>
      </c>
      <c r="M195" s="201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0)</f>
        <v>0</v>
      </c>
      <c r="N195" s="201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0)</f>
        <v>0</v>
      </c>
      <c r="O195" s="201">
        <f t="shared" ca="1" si="163"/>
        <v>0</v>
      </c>
      <c r="P195" s="201">
        <f t="shared" ca="1" si="164"/>
        <v>0</v>
      </c>
      <c r="Q195" s="201">
        <f ca="1">IFERROR(__xludf.DUMMYFUNCTION("IMPORTRANGE(""https://docs.google.com/spreadsheets/d/12pGRKgvn2b31Uz_fjAl3XPzZUM_F2_O-zAHL2XHEPZg/edit?usp=sharing"",""รวมเหนือ!Q194"")+IMPORTRANGE(""https://docs.google.com/spreadsheets/d/1c0UfJUA6nE6esVMy0kRcX_PENtt96DMxicQpqi3tips/edit?usp=sharing"","""&amp;"รวมตะวันออกเฉียงเหนือ!Q194"")+IMPORTRANGE(""https://docs.google.com/spreadsheets/d/1iNWbYmj0agxPDl_yJgGu1eIremFPVMUuMWUKAjBzvrk/edit?usp=sharing"",""รวมกลาง!Q194"")+IMPORTRANGE(""https://docs.google.com/spreadsheets/d/1uenpWDAH2bchvfvsSIjpd4bRU5D1faxJOaE3"&amp;"4GQM5-c/edit?usp=sharing"",""รวมใต้!Q194"")"),0)</f>
        <v>0</v>
      </c>
      <c r="R195" s="201">
        <f ca="1">IFERROR(__xludf.DUMMYFUNCTION("IMPORTRANGE(""https://docs.google.com/spreadsheets/d/12pGRKgvn2b31Uz_fjAl3XPzZUM_F2_O-zAHL2XHEPZg/edit?usp=sharing"",""รวมเหนือ!R194"")+IMPORTRANGE(""https://docs.google.com/spreadsheets/d/1c0UfJUA6nE6esVMy0kRcX_PENtt96DMxicQpqi3tips/edit?usp=sharing"","""&amp;"รวมตะวันออกเฉียงเหนือ!R194"")+IMPORTRANGE(""https://docs.google.com/spreadsheets/d/1iNWbYmj0agxPDl_yJgGu1eIremFPVMUuMWUKAjBzvrk/edit?usp=sharing"",""รวมกลาง!R194"")+IMPORTRANGE(""https://docs.google.com/spreadsheets/d/1uenpWDAH2bchvfvsSIjpd4bRU5D1faxJOaE3"&amp;"4GQM5-c/edit?usp=sharing"",""รวมใต้!R194"")"),0)</f>
        <v>0</v>
      </c>
      <c r="S195" s="201">
        <f ca="1">IFERROR(__xludf.DUMMYFUNCTION("IMPORTRANGE(""https://docs.google.com/spreadsheets/d/12pGRKgvn2b31Uz_fjAl3XPzZUM_F2_O-zAHL2XHEPZg/edit?usp=sharing"",""รวมเหนือ!S194"")+IMPORTRANGE(""https://docs.google.com/spreadsheets/d/1c0UfJUA6nE6esVMy0kRcX_PENtt96DMxicQpqi3tips/edit?usp=sharing"","""&amp;"รวมตะวันออกเฉียงเหนือ!S194"")+IMPORTRANGE(""https://docs.google.com/spreadsheets/d/1iNWbYmj0agxPDl_yJgGu1eIremFPVMUuMWUKAjBzvrk/edit?usp=sharing"",""รวมกลาง!S194"")+IMPORTRANGE(""https://docs.google.com/spreadsheets/d/1uenpWDAH2bchvfvsSIjpd4bRU5D1faxJOaE3"&amp;"4GQM5-c/edit?usp=sharing"",""รวมใต้!S194"")"),0)</f>
        <v>0</v>
      </c>
      <c r="T195" s="201">
        <f t="shared" ca="1" si="166"/>
        <v>0</v>
      </c>
      <c r="U195" s="201">
        <f t="shared" ca="1" si="167"/>
        <v>0</v>
      </c>
    </row>
    <row r="196" spans="1:21" ht="19.5" x14ac:dyDescent="0.3">
      <c r="A196" s="277"/>
      <c r="B196" s="278"/>
      <c r="C196" s="279" t="s">
        <v>78</v>
      </c>
      <c r="D196" s="280"/>
      <c r="E196" s="280"/>
      <c r="F196" s="280"/>
      <c r="G196" s="281"/>
      <c r="H196" s="282" t="s">
        <v>79</v>
      </c>
      <c r="I196" s="283">
        <f t="shared" ref="I196:J196" ca="1" si="176">I199</f>
        <v>288</v>
      </c>
      <c r="J196" s="283">
        <f t="shared" ca="1" si="176"/>
        <v>47</v>
      </c>
      <c r="K196" s="284">
        <f ca="1">IF(I196&gt;0,J196*100/I196,0)</f>
        <v>16.319444444444443</v>
      </c>
      <c r="L196" s="285"/>
      <c r="M196" s="285"/>
      <c r="N196" s="285"/>
      <c r="O196" s="285"/>
      <c r="P196" s="285"/>
      <c r="Q196" s="286"/>
      <c r="R196" s="286"/>
      <c r="S196" s="286"/>
      <c r="T196" s="286"/>
      <c r="U196" s="286"/>
    </row>
    <row r="197" spans="1:21" ht="19.5" x14ac:dyDescent="0.3">
      <c r="A197" s="230"/>
      <c r="B197" s="231"/>
      <c r="C197" s="159" t="s">
        <v>18</v>
      </c>
      <c r="D197" s="287" t="s">
        <v>19</v>
      </c>
      <c r="E197" s="231"/>
      <c r="F197" s="231"/>
      <c r="G197" s="195"/>
      <c r="H197" s="288" t="s">
        <v>14</v>
      </c>
      <c r="I197" s="196"/>
      <c r="J197" s="196"/>
      <c r="K197" s="197"/>
      <c r="L197" s="234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7" s="234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7" s="234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15140)</f>
        <v>15140</v>
      </c>
      <c r="O197" s="234">
        <f ca="1">IF(L197&gt;0,N197*100/L197,0)</f>
        <v>3.5046296296296298</v>
      </c>
      <c r="P197" s="289"/>
      <c r="Q197" s="234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7" s="234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7" s="289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7" s="289">
        <f ca="1">IF(Q197&gt;0,S197*100/Q197,0)</f>
        <v>0</v>
      </c>
      <c r="U197" s="289"/>
    </row>
    <row r="198" spans="1:21" ht="19.5" x14ac:dyDescent="0.3">
      <c r="A198" s="157"/>
      <c r="B198" s="158"/>
      <c r="C198" s="159" t="s">
        <v>18</v>
      </c>
      <c r="D198" s="160" t="s">
        <v>38</v>
      </c>
      <c r="E198" s="161"/>
      <c r="F198" s="161"/>
      <c r="G198" s="162"/>
      <c r="H198" s="163"/>
      <c r="I198" s="196"/>
      <c r="J198" s="196"/>
      <c r="K198" s="197"/>
      <c r="L198" s="197"/>
      <c r="M198" s="197"/>
      <c r="N198" s="197"/>
      <c r="O198" s="197"/>
      <c r="P198" s="197"/>
      <c r="Q198" s="290"/>
      <c r="R198" s="290"/>
      <c r="S198" s="290"/>
      <c r="T198" s="290"/>
      <c r="U198" s="290"/>
    </row>
    <row r="199" spans="1:21" ht="18.75" x14ac:dyDescent="0.25">
      <c r="A199" s="157"/>
      <c r="B199" s="158"/>
      <c r="C199" s="158"/>
      <c r="D199" s="198" t="s">
        <v>80</v>
      </c>
      <c r="E199" s="167"/>
      <c r="F199" s="167"/>
      <c r="G199" s="163"/>
      <c r="H199" s="172" t="s">
        <v>79</v>
      </c>
      <c r="I199" s="200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9" s="200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47)</f>
        <v>47</v>
      </c>
      <c r="K199" s="201">
        <f ca="1">IF(I199&gt;0,J199*100/I199,0)</f>
        <v>16.319444444444443</v>
      </c>
      <c r="L199" s="197"/>
      <c r="M199" s="197"/>
      <c r="N199" s="197"/>
      <c r="O199" s="197"/>
      <c r="P199" s="197"/>
      <c r="Q199" s="290"/>
      <c r="R199" s="290"/>
      <c r="S199" s="290"/>
      <c r="T199" s="290"/>
      <c r="U199" s="290"/>
    </row>
    <row r="200" spans="1:21" ht="19.5" x14ac:dyDescent="0.3">
      <c r="A200" s="157"/>
      <c r="B200" s="158"/>
      <c r="C200" s="158"/>
      <c r="D200" s="198" t="s">
        <v>81</v>
      </c>
      <c r="E200" s="167"/>
      <c r="F200" s="167"/>
      <c r="G200" s="163"/>
      <c r="H200" s="291" t="s">
        <v>35</v>
      </c>
      <c r="I200" s="196"/>
      <c r="J200" s="169">
        <f ca="1">J201+J202</f>
        <v>1323</v>
      </c>
      <c r="K200" s="197"/>
      <c r="L200" s="197"/>
      <c r="M200" s="197"/>
      <c r="N200" s="197"/>
      <c r="O200" s="197"/>
      <c r="P200" s="197"/>
      <c r="Q200" s="290"/>
      <c r="R200" s="290"/>
      <c r="S200" s="290"/>
      <c r="T200" s="290"/>
      <c r="U200" s="290"/>
    </row>
    <row r="201" spans="1:21" ht="18.75" x14ac:dyDescent="0.25">
      <c r="A201" s="157"/>
      <c r="B201" s="158"/>
      <c r="C201" s="158"/>
      <c r="D201" s="158"/>
      <c r="E201" s="198" t="s">
        <v>82</v>
      </c>
      <c r="F201" s="167"/>
      <c r="G201" s="163"/>
      <c r="H201" s="275" t="s">
        <v>35</v>
      </c>
      <c r="I201" s="196"/>
      <c r="J201" s="200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1323)</f>
        <v>1323</v>
      </c>
      <c r="K201" s="197"/>
      <c r="L201" s="197"/>
      <c r="M201" s="197"/>
      <c r="N201" s="197"/>
      <c r="O201" s="197"/>
      <c r="P201" s="197"/>
      <c r="Q201" s="290"/>
      <c r="R201" s="290"/>
      <c r="S201" s="290"/>
      <c r="T201" s="290"/>
      <c r="U201" s="290"/>
    </row>
    <row r="202" spans="1:21" ht="18.75" x14ac:dyDescent="0.25">
      <c r="A202" s="157"/>
      <c r="B202" s="158"/>
      <c r="C202" s="158"/>
      <c r="D202" s="158"/>
      <c r="E202" s="198" t="s">
        <v>83</v>
      </c>
      <c r="F202" s="167"/>
      <c r="G202" s="163"/>
      <c r="H202" s="275" t="s">
        <v>35</v>
      </c>
      <c r="I202" s="196"/>
      <c r="J202" s="200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0)</f>
        <v>0</v>
      </c>
      <c r="K202" s="197"/>
      <c r="L202" s="197"/>
      <c r="M202" s="197"/>
      <c r="N202" s="197"/>
      <c r="O202" s="197"/>
      <c r="P202" s="197"/>
      <c r="Q202" s="290"/>
      <c r="R202" s="290"/>
      <c r="S202" s="290"/>
      <c r="T202" s="290"/>
      <c r="U202" s="290"/>
    </row>
    <row r="203" spans="1:21" ht="19.5" x14ac:dyDescent="0.3">
      <c r="A203" s="277"/>
      <c r="B203" s="278"/>
      <c r="C203" s="279" t="s">
        <v>84</v>
      </c>
      <c r="D203" s="280"/>
      <c r="E203" s="280"/>
      <c r="F203" s="280"/>
      <c r="G203" s="281"/>
      <c r="H203" s="292" t="s">
        <v>85</v>
      </c>
      <c r="I203" s="283">
        <f t="shared" ref="I203:J203" ca="1" si="177">I210</f>
        <v>138</v>
      </c>
      <c r="J203" s="283">
        <f t="shared" ca="1" si="177"/>
        <v>9</v>
      </c>
      <c r="K203" s="284">
        <f ca="1">IF(I203&gt;0,J203*100/I203,0)</f>
        <v>6.5217391304347823</v>
      </c>
      <c r="L203" s="285"/>
      <c r="M203" s="285"/>
      <c r="N203" s="285"/>
      <c r="O203" s="285"/>
      <c r="P203" s="285"/>
      <c r="Q203" s="286"/>
      <c r="R203" s="286"/>
      <c r="S203" s="286"/>
      <c r="T203" s="286"/>
      <c r="U203" s="286"/>
    </row>
    <row r="204" spans="1:21" ht="19.5" x14ac:dyDescent="0.3">
      <c r="A204" s="230"/>
      <c r="B204" s="231"/>
      <c r="C204" s="159" t="s">
        <v>18</v>
      </c>
      <c r="D204" s="287" t="s">
        <v>19</v>
      </c>
      <c r="E204" s="231"/>
      <c r="F204" s="231"/>
      <c r="G204" s="195"/>
      <c r="H204" s="288" t="s">
        <v>14</v>
      </c>
      <c r="I204" s="164"/>
      <c r="J204" s="164"/>
      <c r="K204" s="165"/>
      <c r="L204" s="234">
        <f t="shared" ref="L204:N204" ca="1" si="178">L205+L206+L207+L208</f>
        <v>1894000</v>
      </c>
      <c r="M204" s="234">
        <f t="shared" ca="1" si="178"/>
        <v>0</v>
      </c>
      <c r="N204" s="234">
        <f t="shared" ca="1" si="178"/>
        <v>38707</v>
      </c>
      <c r="O204" s="234">
        <f ca="1">IF(L204&gt;0,N204*100/L204,0)</f>
        <v>2.0436642027455121</v>
      </c>
      <c r="P204" s="293"/>
      <c r="Q204" s="234">
        <f t="shared" ref="Q204:S204" ca="1" si="179">Q205+Q206+Q207+Q208</f>
        <v>0</v>
      </c>
      <c r="R204" s="234">
        <f t="shared" ca="1" si="179"/>
        <v>0</v>
      </c>
      <c r="S204" s="289">
        <f t="shared" ca="1" si="179"/>
        <v>0</v>
      </c>
      <c r="T204" s="289">
        <f ca="1">IF(Q204&gt;0,S204*100/Q204,0)</f>
        <v>0</v>
      </c>
      <c r="U204" s="289"/>
    </row>
    <row r="205" spans="1:21" ht="18.75" x14ac:dyDescent="0.25">
      <c r="A205" s="230"/>
      <c r="B205" s="273"/>
      <c r="C205" s="231"/>
      <c r="D205" s="235" t="s">
        <v>86</v>
      </c>
      <c r="E205" s="231"/>
      <c r="F205" s="231"/>
      <c r="G205" s="195"/>
      <c r="H205" s="239" t="s">
        <v>14</v>
      </c>
      <c r="I205" s="164"/>
      <c r="J205" s="164"/>
      <c r="K205" s="165"/>
      <c r="L205" s="201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138000)</f>
        <v>138000</v>
      </c>
      <c r="M205" s="201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5" s="201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1960)</f>
        <v>1960</v>
      </c>
      <c r="O205" s="165"/>
      <c r="P205" s="197"/>
      <c r="Q205" s="201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5" s="201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5" s="290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5" s="294"/>
      <c r="U205" s="290"/>
    </row>
    <row r="206" spans="1:21" ht="18.75" x14ac:dyDescent="0.25">
      <c r="A206" s="272"/>
      <c r="B206" s="273"/>
      <c r="C206" s="231"/>
      <c r="D206" s="235" t="s">
        <v>87</v>
      </c>
      <c r="E206" s="231"/>
      <c r="F206" s="231"/>
      <c r="G206" s="195"/>
      <c r="H206" s="199" t="s">
        <v>14</v>
      </c>
      <c r="I206" s="196"/>
      <c r="J206" s="196"/>
      <c r="K206" s="197"/>
      <c r="L206" s="201">
        <v>0</v>
      </c>
      <c r="M206" s="201">
        <v>0</v>
      </c>
      <c r="N206" s="201">
        <v>0</v>
      </c>
      <c r="O206" s="165"/>
      <c r="P206" s="197"/>
      <c r="Q206" s="201">
        <v>0</v>
      </c>
      <c r="R206" s="201">
        <v>0</v>
      </c>
      <c r="S206" s="290">
        <v>0</v>
      </c>
      <c r="T206" s="294"/>
      <c r="U206" s="290"/>
    </row>
    <row r="207" spans="1:21" ht="18.75" x14ac:dyDescent="0.25">
      <c r="A207" s="272"/>
      <c r="B207" s="273"/>
      <c r="C207" s="231"/>
      <c r="D207" s="235" t="s">
        <v>88</v>
      </c>
      <c r="E207" s="231"/>
      <c r="F207" s="231"/>
      <c r="G207" s="195"/>
      <c r="H207" s="199" t="s">
        <v>14</v>
      </c>
      <c r="I207" s="196"/>
      <c r="J207" s="196"/>
      <c r="K207" s="197"/>
      <c r="L207" s="201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1104000)</f>
        <v>1104000</v>
      </c>
      <c r="M207" s="201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7" s="201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36747)</f>
        <v>36747</v>
      </c>
      <c r="O207" s="165"/>
      <c r="P207" s="197"/>
      <c r="Q207" s="201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0)</f>
        <v>0</v>
      </c>
      <c r="R207" s="201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7" s="290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0)</f>
        <v>0</v>
      </c>
      <c r="T207" s="294"/>
      <c r="U207" s="290"/>
    </row>
    <row r="208" spans="1:21" ht="18.75" x14ac:dyDescent="0.25">
      <c r="A208" s="272"/>
      <c r="B208" s="273"/>
      <c r="C208" s="231"/>
      <c r="D208" s="235" t="s">
        <v>89</v>
      </c>
      <c r="E208" s="231"/>
      <c r="F208" s="231"/>
      <c r="G208" s="195"/>
      <c r="H208" s="199" t="s">
        <v>14</v>
      </c>
      <c r="I208" s="196"/>
      <c r="J208" s="196"/>
      <c r="K208" s="197"/>
      <c r="L208" s="201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652000)</f>
        <v>652000</v>
      </c>
      <c r="M208" s="201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8" s="201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0)</f>
        <v>0</v>
      </c>
      <c r="O208" s="165"/>
      <c r="P208" s="197"/>
      <c r="Q208" s="201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8" s="201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8" s="290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8" s="294"/>
      <c r="U208" s="290"/>
    </row>
    <row r="209" spans="1:21" ht="19.5" x14ac:dyDescent="0.3">
      <c r="A209" s="157"/>
      <c r="B209" s="158"/>
      <c r="C209" s="159" t="s">
        <v>18</v>
      </c>
      <c r="D209" s="160" t="s">
        <v>38</v>
      </c>
      <c r="E209" s="161"/>
      <c r="F209" s="161"/>
      <c r="G209" s="162"/>
      <c r="H209" s="163"/>
      <c r="I209" s="164"/>
      <c r="J209" s="164"/>
      <c r="K209" s="165"/>
      <c r="L209" s="165"/>
      <c r="M209" s="165"/>
      <c r="N209" s="165"/>
      <c r="O209" s="165"/>
      <c r="P209" s="165"/>
      <c r="Q209" s="294"/>
      <c r="R209" s="294"/>
      <c r="S209" s="294"/>
      <c r="T209" s="294"/>
      <c r="U209" s="294"/>
    </row>
    <row r="210" spans="1:21" ht="18.75" x14ac:dyDescent="0.25">
      <c r="A210" s="157"/>
      <c r="B210" s="158"/>
      <c r="C210" s="158"/>
      <c r="D210" s="166" t="s">
        <v>90</v>
      </c>
      <c r="E210" s="167"/>
      <c r="F210" s="167"/>
      <c r="G210" s="163"/>
      <c r="H210" s="295" t="s">
        <v>85</v>
      </c>
      <c r="I210" s="200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138)</f>
        <v>138</v>
      </c>
      <c r="J210" s="200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9)</f>
        <v>9</v>
      </c>
      <c r="K210" s="174">
        <f ca="1">IF(I210&gt;0,J210*100/I210,0)</f>
        <v>6.5217391304347823</v>
      </c>
      <c r="L210" s="197"/>
      <c r="M210" s="197"/>
      <c r="N210" s="197"/>
      <c r="O210" s="197"/>
      <c r="P210" s="197"/>
      <c r="Q210" s="290"/>
      <c r="R210" s="290"/>
      <c r="S210" s="290"/>
      <c r="T210" s="290"/>
      <c r="U210" s="290"/>
    </row>
    <row r="211" spans="1:21" ht="18.75" x14ac:dyDescent="0.25">
      <c r="A211" s="157"/>
      <c r="B211" s="158"/>
      <c r="C211" s="158"/>
      <c r="D211" s="198" t="s">
        <v>50</v>
      </c>
      <c r="E211" s="167"/>
      <c r="F211" s="167"/>
      <c r="G211" s="163"/>
      <c r="H211" s="163"/>
      <c r="I211" s="196"/>
      <c r="J211" s="196"/>
      <c r="K211" s="165"/>
      <c r="L211" s="197"/>
      <c r="M211" s="197"/>
      <c r="N211" s="197"/>
      <c r="O211" s="197"/>
      <c r="P211" s="197"/>
      <c r="Q211" s="290"/>
      <c r="R211" s="290"/>
      <c r="S211" s="290"/>
      <c r="T211" s="290"/>
      <c r="U211" s="290"/>
    </row>
    <row r="212" spans="1:21" ht="18.75" x14ac:dyDescent="0.25">
      <c r="A212" s="157"/>
      <c r="B212" s="158"/>
      <c r="C212" s="158"/>
      <c r="D212" s="167"/>
      <c r="E212" s="198" t="s">
        <v>91</v>
      </c>
      <c r="F212" s="167"/>
      <c r="G212" s="163"/>
      <c r="H212" s="295" t="s">
        <v>85</v>
      </c>
      <c r="I212" s="200">
        <v>0</v>
      </c>
      <c r="J212" s="200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0)</f>
        <v>0</v>
      </c>
      <c r="K212" s="174">
        <f t="shared" ref="K212:K214" si="180">IF(I212&gt;0,J212*100/I212,0)</f>
        <v>0</v>
      </c>
      <c r="L212" s="197"/>
      <c r="M212" s="197"/>
      <c r="N212" s="197"/>
      <c r="O212" s="197"/>
      <c r="P212" s="197"/>
      <c r="Q212" s="290"/>
      <c r="R212" s="290"/>
      <c r="S212" s="290"/>
      <c r="T212" s="290"/>
      <c r="U212" s="290"/>
    </row>
    <row r="213" spans="1:21" ht="18.75" x14ac:dyDescent="0.25">
      <c r="A213" s="157"/>
      <c r="B213" s="158"/>
      <c r="C213" s="158"/>
      <c r="D213" s="167"/>
      <c r="E213" s="198" t="s">
        <v>92</v>
      </c>
      <c r="F213" s="167"/>
      <c r="G213" s="167"/>
      <c r="H213" s="296" t="s">
        <v>93</v>
      </c>
      <c r="I213" s="200">
        <v>0</v>
      </c>
      <c r="J213" s="200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0)</f>
        <v>0</v>
      </c>
      <c r="K213" s="174">
        <f t="shared" si="180"/>
        <v>0</v>
      </c>
      <c r="L213" s="197"/>
      <c r="M213" s="197"/>
      <c r="N213" s="197"/>
      <c r="O213" s="197"/>
      <c r="P213" s="197"/>
      <c r="Q213" s="290"/>
      <c r="R213" s="290"/>
      <c r="S213" s="290"/>
      <c r="T213" s="290"/>
      <c r="U213" s="290"/>
    </row>
    <row r="214" spans="1:21" ht="19.5" x14ac:dyDescent="0.3">
      <c r="A214" s="277"/>
      <c r="B214" s="278"/>
      <c r="C214" s="279" t="s">
        <v>94</v>
      </c>
      <c r="D214" s="280"/>
      <c r="E214" s="280"/>
      <c r="F214" s="280"/>
      <c r="G214" s="281"/>
      <c r="H214" s="292" t="s">
        <v>85</v>
      </c>
      <c r="I214" s="283">
        <f t="shared" ref="I214:J214" ca="1" si="181">I221</f>
        <v>45</v>
      </c>
      <c r="J214" s="283">
        <f t="shared" ca="1" si="181"/>
        <v>1</v>
      </c>
      <c r="K214" s="284">
        <f t="shared" ca="1" si="180"/>
        <v>2.2222222222222223</v>
      </c>
      <c r="L214" s="285"/>
      <c r="M214" s="285"/>
      <c r="N214" s="285"/>
      <c r="O214" s="285"/>
      <c r="P214" s="285"/>
      <c r="Q214" s="286"/>
      <c r="R214" s="286"/>
      <c r="S214" s="286"/>
      <c r="T214" s="286"/>
      <c r="U214" s="286"/>
    </row>
    <row r="215" spans="1:21" ht="19.5" x14ac:dyDescent="0.3">
      <c r="A215" s="230"/>
      <c r="B215" s="231"/>
      <c r="C215" s="159" t="s">
        <v>18</v>
      </c>
      <c r="D215" s="287" t="s">
        <v>19</v>
      </c>
      <c r="E215" s="231"/>
      <c r="F215" s="231"/>
      <c r="G215" s="195"/>
      <c r="H215" s="288" t="s">
        <v>14</v>
      </c>
      <c r="I215" s="164"/>
      <c r="J215" s="164"/>
      <c r="K215" s="165"/>
      <c r="L215" s="234">
        <f t="shared" ref="L215:N215" ca="1" si="182">L216+L217+L218</f>
        <v>630000</v>
      </c>
      <c r="M215" s="234">
        <f t="shared" ca="1" si="182"/>
        <v>0</v>
      </c>
      <c r="N215" s="234">
        <f t="shared" ca="1" si="182"/>
        <v>8240</v>
      </c>
      <c r="O215" s="234">
        <f ca="1">IF(L215&gt;0,N215*100/L215,0)</f>
        <v>1.307936507936508</v>
      </c>
      <c r="P215" s="197"/>
      <c r="Q215" s="234">
        <f t="shared" ref="Q215:S215" ca="1" si="183">Q216+Q217+Q218</f>
        <v>0</v>
      </c>
      <c r="R215" s="234">
        <f t="shared" ca="1" si="183"/>
        <v>0</v>
      </c>
      <c r="S215" s="289">
        <f t="shared" ca="1" si="183"/>
        <v>0</v>
      </c>
      <c r="T215" s="289">
        <f ca="1">IF(Q215&gt;0,S215*100/Q215,0)</f>
        <v>0</v>
      </c>
      <c r="U215" s="290"/>
    </row>
    <row r="216" spans="1:21" ht="18.75" x14ac:dyDescent="0.25">
      <c r="A216" s="230"/>
      <c r="B216" s="273"/>
      <c r="C216" s="231"/>
      <c r="D216" s="235" t="s">
        <v>86</v>
      </c>
      <c r="E216" s="231"/>
      <c r="F216" s="231"/>
      <c r="G216" s="195"/>
      <c r="H216" s="239" t="s">
        <v>14</v>
      </c>
      <c r="I216" s="164"/>
      <c r="J216" s="164"/>
      <c r="K216" s="165"/>
      <c r="L216" s="201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45000)</f>
        <v>45000</v>
      </c>
      <c r="M216" s="201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6" s="201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240)</f>
        <v>240</v>
      </c>
      <c r="O216" s="165"/>
      <c r="P216" s="197"/>
      <c r="Q216" s="201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6" s="201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6" s="290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6" s="294"/>
      <c r="U216" s="290"/>
    </row>
    <row r="217" spans="1:21" ht="18.75" x14ac:dyDescent="0.25">
      <c r="A217" s="272"/>
      <c r="B217" s="273"/>
      <c r="C217" s="273"/>
      <c r="D217" s="235" t="s">
        <v>95</v>
      </c>
      <c r="E217" s="231"/>
      <c r="F217" s="231"/>
      <c r="G217" s="195"/>
      <c r="H217" s="239" t="s">
        <v>14</v>
      </c>
      <c r="I217" s="196"/>
      <c r="J217" s="196"/>
      <c r="K217" s="197"/>
      <c r="L217" s="201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225000)</f>
        <v>225000</v>
      </c>
      <c r="M217" s="201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7" s="201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0)</f>
        <v>0</v>
      </c>
      <c r="O217" s="165"/>
      <c r="P217" s="197"/>
      <c r="Q217" s="201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7" s="201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7" s="290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7" s="294"/>
      <c r="U217" s="290"/>
    </row>
    <row r="218" spans="1:21" ht="18.75" x14ac:dyDescent="0.25">
      <c r="A218" s="272"/>
      <c r="B218" s="273"/>
      <c r="C218" s="273"/>
      <c r="D218" s="235" t="s">
        <v>88</v>
      </c>
      <c r="E218" s="231"/>
      <c r="F218" s="231"/>
      <c r="G218" s="195"/>
      <c r="H218" s="239" t="s">
        <v>14</v>
      </c>
      <c r="I218" s="196"/>
      <c r="J218" s="196"/>
      <c r="K218" s="197"/>
      <c r="L218" s="201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360000)</f>
        <v>360000</v>
      </c>
      <c r="M218" s="201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8" s="201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8" s="165"/>
      <c r="P218" s="197"/>
      <c r="Q218" s="201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0)</f>
        <v>0</v>
      </c>
      <c r="R218" s="201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8" s="290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0)</f>
        <v>0</v>
      </c>
      <c r="T218" s="294"/>
      <c r="U218" s="290"/>
    </row>
    <row r="219" spans="1:21" ht="19.5" x14ac:dyDescent="0.3">
      <c r="A219" s="157"/>
      <c r="B219" s="158"/>
      <c r="C219" s="297" t="s">
        <v>18</v>
      </c>
      <c r="D219" s="160" t="s">
        <v>38</v>
      </c>
      <c r="E219" s="161"/>
      <c r="F219" s="161"/>
      <c r="G219" s="162"/>
      <c r="H219" s="163"/>
      <c r="I219" s="164"/>
      <c r="J219" s="196"/>
      <c r="K219" s="197"/>
      <c r="L219" s="197"/>
      <c r="M219" s="197"/>
      <c r="N219" s="197"/>
      <c r="O219" s="165"/>
      <c r="P219" s="165"/>
      <c r="Q219" s="290"/>
      <c r="R219" s="290"/>
      <c r="S219" s="290"/>
      <c r="T219" s="294"/>
      <c r="U219" s="294"/>
    </row>
    <row r="220" spans="1:21" ht="18.75" x14ac:dyDescent="0.25">
      <c r="A220" s="157"/>
      <c r="B220" s="158"/>
      <c r="C220" s="158"/>
      <c r="D220" s="166" t="s">
        <v>96</v>
      </c>
      <c r="E220" s="167"/>
      <c r="F220" s="167"/>
      <c r="G220" s="163"/>
      <c r="H220" s="295" t="s">
        <v>85</v>
      </c>
      <c r="I220" s="200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45)</f>
        <v>45</v>
      </c>
      <c r="J220" s="200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0)</f>
        <v>0</v>
      </c>
      <c r="K220" s="201">
        <f t="shared" ref="K220:K222" ca="1" si="184">IF(I220&gt;0,J220*100/I220,0)</f>
        <v>0</v>
      </c>
      <c r="L220" s="197"/>
      <c r="M220" s="197"/>
      <c r="N220" s="197"/>
      <c r="O220" s="197"/>
      <c r="P220" s="197"/>
      <c r="Q220" s="290"/>
      <c r="R220" s="290"/>
      <c r="S220" s="290"/>
      <c r="T220" s="290"/>
      <c r="U220" s="290"/>
    </row>
    <row r="221" spans="1:21" ht="18.75" x14ac:dyDescent="0.25">
      <c r="A221" s="157"/>
      <c r="B221" s="158"/>
      <c r="C221" s="158"/>
      <c r="D221" s="166" t="s">
        <v>97</v>
      </c>
      <c r="E221" s="167"/>
      <c r="F221" s="167"/>
      <c r="G221" s="163"/>
      <c r="H221" s="295" t="s">
        <v>85</v>
      </c>
      <c r="I221" s="200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45)</f>
        <v>45</v>
      </c>
      <c r="J221" s="200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1)</f>
        <v>1</v>
      </c>
      <c r="K221" s="201">
        <f t="shared" ca="1" si="184"/>
        <v>2.2222222222222223</v>
      </c>
      <c r="L221" s="197"/>
      <c r="M221" s="197"/>
      <c r="N221" s="197"/>
      <c r="O221" s="197"/>
      <c r="P221" s="197"/>
      <c r="Q221" s="290"/>
      <c r="R221" s="290"/>
      <c r="S221" s="290"/>
      <c r="T221" s="290"/>
      <c r="U221" s="290"/>
    </row>
    <row r="222" spans="1:21" ht="19.5" x14ac:dyDescent="0.3">
      <c r="A222" s="277"/>
      <c r="B222" s="278"/>
      <c r="C222" s="279" t="s">
        <v>98</v>
      </c>
      <c r="D222" s="280"/>
      <c r="E222" s="280"/>
      <c r="F222" s="280"/>
      <c r="G222" s="281"/>
      <c r="H222" s="282" t="s">
        <v>99</v>
      </c>
      <c r="I222" s="283">
        <f t="shared" ref="I222:J222" ca="1" si="185">I230</f>
        <v>2633000</v>
      </c>
      <c r="J222" s="283">
        <f t="shared" ca="1" si="185"/>
        <v>0</v>
      </c>
      <c r="K222" s="284">
        <f t="shared" ca="1" si="184"/>
        <v>0</v>
      </c>
      <c r="L222" s="285"/>
      <c r="M222" s="285"/>
      <c r="N222" s="285"/>
      <c r="O222" s="285"/>
      <c r="P222" s="285"/>
      <c r="Q222" s="286"/>
      <c r="R222" s="286"/>
      <c r="S222" s="286"/>
      <c r="T222" s="286"/>
      <c r="U222" s="286"/>
    </row>
    <row r="223" spans="1:21" ht="19.5" x14ac:dyDescent="0.3">
      <c r="A223" s="230"/>
      <c r="B223" s="231"/>
      <c r="C223" s="159" t="s">
        <v>18</v>
      </c>
      <c r="D223" s="287" t="s">
        <v>19</v>
      </c>
      <c r="E223" s="231"/>
      <c r="F223" s="231"/>
      <c r="G223" s="195"/>
      <c r="H223" s="288" t="s">
        <v>14</v>
      </c>
      <c r="I223" s="164"/>
      <c r="J223" s="164"/>
      <c r="K223" s="165"/>
      <c r="L223" s="234">
        <f t="shared" ref="L223:N223" ca="1" si="186">L224+L225+L226</f>
        <v>487500</v>
      </c>
      <c r="M223" s="234">
        <f t="shared" ca="1" si="186"/>
        <v>0</v>
      </c>
      <c r="N223" s="234">
        <f t="shared" ca="1" si="186"/>
        <v>0</v>
      </c>
      <c r="O223" s="234">
        <f ca="1">IF(L223&gt;0,N223*100/L223,0)</f>
        <v>0</v>
      </c>
      <c r="P223" s="197"/>
      <c r="Q223" s="234">
        <f t="shared" ref="Q223:S223" ca="1" si="187">Q224+Q225+Q226</f>
        <v>0</v>
      </c>
      <c r="R223" s="234">
        <f t="shared" ca="1" si="187"/>
        <v>0</v>
      </c>
      <c r="S223" s="289">
        <f t="shared" ca="1" si="187"/>
        <v>0</v>
      </c>
      <c r="T223" s="289">
        <f ca="1">IF(Q223&gt;0,S223*100/Q223,0)</f>
        <v>0</v>
      </c>
      <c r="U223" s="290"/>
    </row>
    <row r="224" spans="1:21" ht="18.75" x14ac:dyDescent="0.25">
      <c r="A224" s="230"/>
      <c r="B224" s="273"/>
      <c r="C224" s="231"/>
      <c r="D224" s="235" t="s">
        <v>86</v>
      </c>
      <c r="E224" s="231"/>
      <c r="F224" s="231"/>
      <c r="G224" s="195"/>
      <c r="H224" s="239" t="s">
        <v>14</v>
      </c>
      <c r="I224" s="164"/>
      <c r="J224" s="164"/>
      <c r="K224" s="165"/>
      <c r="L224" s="201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381000)</f>
        <v>381000</v>
      </c>
      <c r="M224" s="201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4" s="201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0)</f>
        <v>0</v>
      </c>
      <c r="O224" s="165"/>
      <c r="P224" s="197"/>
      <c r="Q224" s="201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4" s="201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4" s="290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4" s="294"/>
      <c r="U224" s="290"/>
    </row>
    <row r="225" spans="1:21" ht="18.75" x14ac:dyDescent="0.25">
      <c r="A225" s="272"/>
      <c r="B225" s="273"/>
      <c r="C225" s="273"/>
      <c r="D225" s="235" t="s">
        <v>100</v>
      </c>
      <c r="E225" s="231"/>
      <c r="F225" s="231"/>
      <c r="G225" s="195"/>
      <c r="H225" s="239" t="s">
        <v>14</v>
      </c>
      <c r="I225" s="196"/>
      <c r="J225" s="196"/>
      <c r="K225" s="197"/>
      <c r="L225" s="201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106500)</f>
        <v>106500</v>
      </c>
      <c r="M225" s="201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5" s="201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0)</f>
        <v>0</v>
      </c>
      <c r="O225" s="165"/>
      <c r="P225" s="197"/>
      <c r="Q225" s="201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5" s="201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5" s="290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5" s="294"/>
      <c r="U225" s="290"/>
    </row>
    <row r="226" spans="1:21" ht="18.75" x14ac:dyDescent="0.25">
      <c r="A226" s="272"/>
      <c r="B226" s="273"/>
      <c r="C226" s="273"/>
      <c r="D226" s="231"/>
      <c r="E226" s="231"/>
      <c r="F226" s="231"/>
      <c r="G226" s="195"/>
      <c r="H226" s="298"/>
      <c r="I226" s="196"/>
      <c r="J226" s="196"/>
      <c r="K226" s="197"/>
      <c r="L226" s="197"/>
      <c r="M226" s="197"/>
      <c r="N226" s="197"/>
      <c r="O226" s="197"/>
      <c r="P226" s="197"/>
      <c r="Q226" s="290"/>
      <c r="R226" s="290"/>
      <c r="S226" s="290"/>
      <c r="T226" s="294"/>
      <c r="U226" s="290"/>
    </row>
    <row r="227" spans="1:21" ht="19.5" x14ac:dyDescent="0.3">
      <c r="A227" s="157"/>
      <c r="B227" s="158"/>
      <c r="C227" s="297" t="s">
        <v>18</v>
      </c>
      <c r="D227" s="160" t="s">
        <v>38</v>
      </c>
      <c r="E227" s="161"/>
      <c r="F227" s="161"/>
      <c r="G227" s="162"/>
      <c r="H227" s="163"/>
      <c r="I227" s="164"/>
      <c r="J227" s="164"/>
      <c r="K227" s="165"/>
      <c r="L227" s="165"/>
      <c r="M227" s="165"/>
      <c r="N227" s="165"/>
      <c r="O227" s="165"/>
      <c r="P227" s="165"/>
      <c r="Q227" s="294"/>
      <c r="R227" s="294"/>
      <c r="S227" s="294"/>
      <c r="T227" s="294"/>
      <c r="U227" s="294"/>
    </row>
    <row r="228" spans="1:21" ht="18.75" x14ac:dyDescent="0.25">
      <c r="A228" s="157"/>
      <c r="B228" s="158"/>
      <c r="C228" s="158"/>
      <c r="D228" s="235" t="s">
        <v>101</v>
      </c>
      <c r="E228" s="167"/>
      <c r="F228" s="167"/>
      <c r="G228" s="163"/>
      <c r="H228" s="163"/>
      <c r="I228" s="196"/>
      <c r="J228" s="196"/>
      <c r="K228" s="165"/>
      <c r="L228" s="165"/>
      <c r="M228" s="165"/>
      <c r="N228" s="165"/>
      <c r="O228" s="165"/>
      <c r="P228" s="165"/>
      <c r="Q228" s="294"/>
      <c r="R228" s="294"/>
      <c r="S228" s="294"/>
      <c r="T228" s="294"/>
      <c r="U228" s="294"/>
    </row>
    <row r="229" spans="1:21" ht="18.75" x14ac:dyDescent="0.25">
      <c r="A229" s="157"/>
      <c r="B229" s="158"/>
      <c r="C229" s="158"/>
      <c r="D229" s="158"/>
      <c r="E229" s="166" t="s">
        <v>102</v>
      </c>
      <c r="F229" s="167"/>
      <c r="G229" s="163"/>
      <c r="H229" s="172" t="s">
        <v>99</v>
      </c>
      <c r="I229" s="200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9" s="200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102800)</f>
        <v>102800</v>
      </c>
      <c r="K229" s="174">
        <f t="shared" ref="K229:K232" ca="1" si="188">IF(I229&gt;0,J229*100/I229,0)</f>
        <v>3.9042916824914546</v>
      </c>
      <c r="L229" s="165"/>
      <c r="M229" s="165"/>
      <c r="N229" s="165"/>
      <c r="O229" s="165"/>
      <c r="P229" s="165"/>
      <c r="Q229" s="294"/>
      <c r="R229" s="294"/>
      <c r="S229" s="294"/>
      <c r="T229" s="294"/>
      <c r="U229" s="294"/>
    </row>
    <row r="230" spans="1:21" ht="18.75" x14ac:dyDescent="0.25">
      <c r="A230" s="157"/>
      <c r="B230" s="158"/>
      <c r="C230" s="158"/>
      <c r="D230" s="158"/>
      <c r="E230" s="166" t="s">
        <v>103</v>
      </c>
      <c r="F230" s="167"/>
      <c r="G230" s="163"/>
      <c r="H230" s="172" t="s">
        <v>99</v>
      </c>
      <c r="I230" s="200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30" s="200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0)</f>
        <v>0</v>
      </c>
      <c r="K230" s="174">
        <f t="shared" ca="1" si="188"/>
        <v>0</v>
      </c>
      <c r="L230" s="197"/>
      <c r="M230" s="197"/>
      <c r="N230" s="197"/>
      <c r="O230" s="197"/>
      <c r="P230" s="197"/>
      <c r="Q230" s="290"/>
      <c r="R230" s="290"/>
      <c r="S230" s="290"/>
      <c r="T230" s="290"/>
      <c r="U230" s="290"/>
    </row>
    <row r="231" spans="1:21" ht="18.75" x14ac:dyDescent="0.25">
      <c r="A231" s="157"/>
      <c r="B231" s="158"/>
      <c r="C231" s="158"/>
      <c r="D231" s="235" t="s">
        <v>104</v>
      </c>
      <c r="E231" s="167"/>
      <c r="F231" s="167"/>
      <c r="G231" s="163"/>
      <c r="H231" s="172" t="s">
        <v>35</v>
      </c>
      <c r="I231" s="200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1" s="200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0)</f>
        <v>0</v>
      </c>
      <c r="K231" s="174">
        <f t="shared" ca="1" si="188"/>
        <v>0</v>
      </c>
      <c r="L231" s="197"/>
      <c r="M231" s="197"/>
      <c r="N231" s="197"/>
      <c r="O231" s="197"/>
      <c r="P231" s="197"/>
      <c r="Q231" s="290"/>
      <c r="R231" s="290"/>
      <c r="S231" s="290"/>
      <c r="T231" s="290"/>
      <c r="U231" s="290"/>
    </row>
    <row r="232" spans="1:21" ht="19.5" x14ac:dyDescent="0.3">
      <c r="A232" s="277"/>
      <c r="B232" s="278"/>
      <c r="C232" s="279" t="s">
        <v>105</v>
      </c>
      <c r="D232" s="280"/>
      <c r="E232" s="280"/>
      <c r="F232" s="280"/>
      <c r="G232" s="281"/>
      <c r="H232" s="282" t="s">
        <v>35</v>
      </c>
      <c r="I232" s="283">
        <f t="shared" ref="I232:J232" ca="1" si="189">I239</f>
        <v>660</v>
      </c>
      <c r="J232" s="283">
        <f t="shared" ca="1" si="189"/>
        <v>90</v>
      </c>
      <c r="K232" s="284">
        <f t="shared" ca="1" si="188"/>
        <v>13.636363636363637</v>
      </c>
      <c r="L232" s="285"/>
      <c r="M232" s="285"/>
      <c r="N232" s="285"/>
      <c r="O232" s="285"/>
      <c r="P232" s="285"/>
      <c r="Q232" s="286"/>
      <c r="R232" s="286"/>
      <c r="S232" s="286"/>
      <c r="T232" s="286"/>
      <c r="U232" s="286"/>
    </row>
    <row r="233" spans="1:21" ht="19.5" x14ac:dyDescent="0.3">
      <c r="A233" s="230"/>
      <c r="B233" s="231"/>
      <c r="C233" s="159" t="s">
        <v>18</v>
      </c>
      <c r="D233" s="232" t="s">
        <v>19</v>
      </c>
      <c r="E233" s="231"/>
      <c r="F233" s="231"/>
      <c r="G233" s="195"/>
      <c r="H233" s="288" t="s">
        <v>14</v>
      </c>
      <c r="I233" s="164"/>
      <c r="J233" s="164"/>
      <c r="K233" s="165"/>
      <c r="L233" s="234">
        <f t="shared" ref="L233:N233" ca="1" si="190">L234+L235+L236+L237</f>
        <v>2831600</v>
      </c>
      <c r="M233" s="234">
        <f t="shared" ca="1" si="190"/>
        <v>0</v>
      </c>
      <c r="N233" s="234">
        <f t="shared" ca="1" si="190"/>
        <v>138736.34</v>
      </c>
      <c r="O233" s="234">
        <f ca="1">IF(L233&gt;0,N233*100/L233,0)</f>
        <v>4.8995740923859303</v>
      </c>
      <c r="P233" s="197"/>
      <c r="Q233" s="234">
        <f t="shared" ref="Q233:S233" ca="1" si="191">Q234+Q235+Q236+Q237</f>
        <v>0</v>
      </c>
      <c r="R233" s="234">
        <f t="shared" ca="1" si="191"/>
        <v>0</v>
      </c>
      <c r="S233" s="289">
        <f t="shared" ca="1" si="191"/>
        <v>0</v>
      </c>
      <c r="T233" s="289">
        <f ca="1">IF(Q233&gt;0,S233*100/Q233,0)</f>
        <v>0</v>
      </c>
      <c r="U233" s="290"/>
    </row>
    <row r="234" spans="1:21" ht="18.75" x14ac:dyDescent="0.25">
      <c r="A234" s="230"/>
      <c r="B234" s="273"/>
      <c r="C234" s="231"/>
      <c r="D234" s="235" t="s">
        <v>86</v>
      </c>
      <c r="E234" s="231"/>
      <c r="F234" s="231"/>
      <c r="G234" s="195"/>
      <c r="H234" s="239" t="s">
        <v>14</v>
      </c>
      <c r="I234" s="164"/>
      <c r="J234" s="164"/>
      <c r="K234" s="165"/>
      <c r="L234" s="201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1070300)</f>
        <v>1070300</v>
      </c>
      <c r="M234" s="201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4" s="201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101706.34)</f>
        <v>101706.34</v>
      </c>
      <c r="O234" s="197"/>
      <c r="P234" s="197"/>
      <c r="Q234" s="201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4" s="201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4" s="290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4" s="290"/>
      <c r="U234" s="290"/>
    </row>
    <row r="235" spans="1:21" ht="18.75" x14ac:dyDescent="0.25">
      <c r="A235" s="272"/>
      <c r="B235" s="273"/>
      <c r="C235" s="273"/>
      <c r="D235" s="235" t="s">
        <v>88</v>
      </c>
      <c r="E235" s="231"/>
      <c r="F235" s="231"/>
      <c r="G235" s="195"/>
      <c r="H235" s="239" t="s">
        <v>14</v>
      </c>
      <c r="I235" s="196"/>
      <c r="J235" s="196"/>
      <c r="K235" s="197"/>
      <c r="L235" s="201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59000)</f>
        <v>59000</v>
      </c>
      <c r="M235" s="201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5" s="201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4130)</f>
        <v>4130</v>
      </c>
      <c r="O235" s="197"/>
      <c r="P235" s="197"/>
      <c r="Q235" s="201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5" s="201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5" s="290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5" s="290"/>
      <c r="U235" s="290"/>
    </row>
    <row r="236" spans="1:21" ht="18.75" x14ac:dyDescent="0.25">
      <c r="A236" s="272"/>
      <c r="B236" s="273"/>
      <c r="C236" s="273"/>
      <c r="D236" s="235" t="s">
        <v>106</v>
      </c>
      <c r="E236" s="231"/>
      <c r="F236" s="231"/>
      <c r="G236" s="195"/>
      <c r="H236" s="239" t="s">
        <v>14</v>
      </c>
      <c r="I236" s="196"/>
      <c r="J236" s="196"/>
      <c r="K236" s="197"/>
      <c r="L236" s="201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945300)</f>
        <v>945300</v>
      </c>
      <c r="M236" s="201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6" s="201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32900)</f>
        <v>32900</v>
      </c>
      <c r="O236" s="197"/>
      <c r="P236" s="197"/>
      <c r="Q236" s="201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0)</f>
        <v>0</v>
      </c>
      <c r="R236" s="201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6" s="290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0)</f>
        <v>0</v>
      </c>
      <c r="T236" s="290"/>
      <c r="U236" s="290"/>
    </row>
    <row r="237" spans="1:21" ht="18.75" x14ac:dyDescent="0.25">
      <c r="A237" s="272"/>
      <c r="B237" s="273"/>
      <c r="C237" s="273"/>
      <c r="D237" s="235" t="s">
        <v>107</v>
      </c>
      <c r="E237" s="231"/>
      <c r="F237" s="231"/>
      <c r="G237" s="195"/>
      <c r="H237" s="239" t="s">
        <v>14</v>
      </c>
      <c r="I237" s="196"/>
      <c r="J237" s="196"/>
      <c r="K237" s="197"/>
      <c r="L237" s="201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757000)</f>
        <v>757000</v>
      </c>
      <c r="M237" s="201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7" s="201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0)</f>
        <v>0</v>
      </c>
      <c r="O237" s="197"/>
      <c r="P237" s="197"/>
      <c r="Q237" s="201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7" s="201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7" s="290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7" s="290"/>
      <c r="U237" s="290"/>
    </row>
    <row r="238" spans="1:21" ht="19.5" x14ac:dyDescent="0.3">
      <c r="A238" s="157"/>
      <c r="B238" s="158"/>
      <c r="C238" s="297" t="s">
        <v>18</v>
      </c>
      <c r="D238" s="160" t="s">
        <v>38</v>
      </c>
      <c r="E238" s="161"/>
      <c r="F238" s="161"/>
      <c r="G238" s="162"/>
      <c r="H238" s="163"/>
      <c r="I238" s="164"/>
      <c r="J238" s="196"/>
      <c r="K238" s="197"/>
      <c r="L238" s="197"/>
      <c r="M238" s="197"/>
      <c r="N238" s="197"/>
      <c r="O238" s="165"/>
      <c r="P238" s="165"/>
      <c r="Q238" s="290"/>
      <c r="R238" s="290"/>
      <c r="S238" s="290"/>
      <c r="T238" s="294"/>
      <c r="U238" s="294"/>
    </row>
    <row r="239" spans="1:21" ht="18.75" x14ac:dyDescent="0.25">
      <c r="A239" s="157"/>
      <c r="B239" s="158"/>
      <c r="C239" s="158"/>
      <c r="D239" s="198" t="s">
        <v>108</v>
      </c>
      <c r="E239" s="167"/>
      <c r="F239" s="167"/>
      <c r="G239" s="163"/>
      <c r="H239" s="172" t="s">
        <v>35</v>
      </c>
      <c r="I239" s="200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660)</f>
        <v>660</v>
      </c>
      <c r="J239" s="200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90)</f>
        <v>90</v>
      </c>
      <c r="K239" s="201">
        <f ca="1">IF(I239&gt;0,J239*100/I239,0)</f>
        <v>13.636363636363637</v>
      </c>
      <c r="L239" s="197"/>
      <c r="M239" s="197"/>
      <c r="N239" s="197"/>
      <c r="O239" s="197"/>
      <c r="P239" s="197"/>
      <c r="Q239" s="290"/>
      <c r="R239" s="290"/>
      <c r="S239" s="290"/>
      <c r="T239" s="290"/>
      <c r="U239" s="290"/>
    </row>
    <row r="240" spans="1:21" ht="18.75" x14ac:dyDescent="0.25">
      <c r="A240" s="157"/>
      <c r="B240" s="158"/>
      <c r="C240" s="158"/>
      <c r="D240" s="299" t="s">
        <v>43</v>
      </c>
      <c r="E240" s="167"/>
      <c r="F240" s="167"/>
      <c r="G240" s="163"/>
      <c r="H240" s="163"/>
      <c r="I240" s="196"/>
      <c r="J240" s="196"/>
      <c r="K240" s="197"/>
      <c r="L240" s="197"/>
      <c r="M240" s="197"/>
      <c r="N240" s="197"/>
      <c r="O240" s="165"/>
      <c r="P240" s="165"/>
      <c r="Q240" s="290"/>
      <c r="R240" s="290"/>
      <c r="S240" s="290"/>
      <c r="T240" s="294"/>
      <c r="U240" s="294"/>
    </row>
    <row r="241" spans="1:21" ht="18.75" x14ac:dyDescent="0.25">
      <c r="A241" s="157"/>
      <c r="B241" s="158"/>
      <c r="C241" s="158"/>
      <c r="D241" s="158"/>
      <c r="E241" s="166" t="s">
        <v>109</v>
      </c>
      <c r="F241" s="167"/>
      <c r="G241" s="163"/>
      <c r="H241" s="172" t="s">
        <v>35</v>
      </c>
      <c r="I241" s="200">
        <v>0</v>
      </c>
      <c r="J241" s="200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30)</f>
        <v>30</v>
      </c>
      <c r="K241" s="201">
        <f t="shared" ref="K241:K242" si="192">IF(I241&gt;0,J241*100/I241,0)</f>
        <v>0</v>
      </c>
      <c r="L241" s="197"/>
      <c r="M241" s="197"/>
      <c r="N241" s="197"/>
      <c r="O241" s="197"/>
      <c r="P241" s="197"/>
      <c r="Q241" s="290"/>
      <c r="R241" s="290"/>
      <c r="S241" s="290"/>
      <c r="T241" s="290"/>
      <c r="U241" s="290"/>
    </row>
    <row r="242" spans="1:21" ht="18.75" x14ac:dyDescent="0.25">
      <c r="A242" s="157"/>
      <c r="B242" s="158"/>
      <c r="C242" s="158"/>
      <c r="D242" s="158"/>
      <c r="E242" s="166" t="s">
        <v>110</v>
      </c>
      <c r="F242" s="167"/>
      <c r="G242" s="163"/>
      <c r="H242" s="172" t="s">
        <v>61</v>
      </c>
      <c r="I242" s="200">
        <v>0</v>
      </c>
      <c r="J242" s="200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0)</f>
        <v>0</v>
      </c>
      <c r="K242" s="201">
        <f t="shared" si="192"/>
        <v>0</v>
      </c>
      <c r="L242" s="197"/>
      <c r="M242" s="197"/>
      <c r="N242" s="197"/>
      <c r="O242" s="197"/>
      <c r="P242" s="197"/>
      <c r="Q242" s="290"/>
      <c r="R242" s="290"/>
      <c r="S242" s="290"/>
      <c r="T242" s="290"/>
      <c r="U242" s="290"/>
    </row>
    <row r="243" spans="1:21" ht="19.5" hidden="1" x14ac:dyDescent="0.3">
      <c r="A243" s="300"/>
      <c r="B243" s="301"/>
      <c r="C243" s="302" t="s">
        <v>111</v>
      </c>
      <c r="D243" s="303"/>
      <c r="E243" s="303"/>
      <c r="F243" s="303"/>
      <c r="G243" s="304"/>
      <c r="H243" s="305" t="s">
        <v>35</v>
      </c>
      <c r="I243" s="306"/>
      <c r="J243" s="306"/>
      <c r="K243" s="307"/>
      <c r="L243" s="307"/>
      <c r="M243" s="307"/>
      <c r="N243" s="307"/>
      <c r="O243" s="307"/>
      <c r="P243" s="307"/>
      <c r="Q243" s="308"/>
      <c r="R243" s="308"/>
      <c r="S243" s="308"/>
      <c r="T243" s="308"/>
      <c r="U243" s="308"/>
    </row>
    <row r="244" spans="1:21" ht="19.5" hidden="1" x14ac:dyDescent="0.3">
      <c r="A244" s="309"/>
      <c r="B244" s="303"/>
      <c r="C244" s="310" t="s">
        <v>18</v>
      </c>
      <c r="D244" s="311" t="s">
        <v>19</v>
      </c>
      <c r="E244" s="303"/>
      <c r="F244" s="303"/>
      <c r="G244" s="304"/>
      <c r="H244" s="312" t="s">
        <v>14</v>
      </c>
      <c r="I244" s="306"/>
      <c r="J244" s="306"/>
      <c r="K244" s="307"/>
      <c r="L244" s="307"/>
      <c r="M244" s="307"/>
      <c r="N244" s="307"/>
      <c r="O244" s="307"/>
      <c r="P244" s="307"/>
      <c r="Q244" s="308"/>
      <c r="R244" s="308"/>
      <c r="S244" s="308"/>
      <c r="T244" s="308"/>
      <c r="U244" s="308"/>
    </row>
    <row r="245" spans="1:21" ht="18.75" hidden="1" x14ac:dyDescent="0.25">
      <c r="A245" s="309"/>
      <c r="B245" s="301"/>
      <c r="C245" s="303"/>
      <c r="D245" s="313" t="s">
        <v>86</v>
      </c>
      <c r="E245" s="303"/>
      <c r="F245" s="303"/>
      <c r="G245" s="304"/>
      <c r="H245" s="314" t="s">
        <v>14</v>
      </c>
      <c r="I245" s="306"/>
      <c r="J245" s="306"/>
      <c r="K245" s="307"/>
      <c r="L245" s="307"/>
      <c r="M245" s="307"/>
      <c r="N245" s="307"/>
      <c r="O245" s="307"/>
      <c r="P245" s="307"/>
      <c r="Q245" s="308"/>
      <c r="R245" s="308"/>
      <c r="S245" s="308"/>
      <c r="T245" s="308"/>
      <c r="U245" s="308"/>
    </row>
    <row r="246" spans="1:21" ht="18.75" hidden="1" x14ac:dyDescent="0.25">
      <c r="A246" s="300"/>
      <c r="B246" s="301"/>
      <c r="C246" s="301"/>
      <c r="D246" s="313" t="s">
        <v>88</v>
      </c>
      <c r="E246" s="303"/>
      <c r="F246" s="303"/>
      <c r="G246" s="304"/>
      <c r="H246" s="314" t="s">
        <v>14</v>
      </c>
      <c r="I246" s="306"/>
      <c r="J246" s="306"/>
      <c r="K246" s="307"/>
      <c r="L246" s="307"/>
      <c r="M246" s="307"/>
      <c r="N246" s="307"/>
      <c r="O246" s="307"/>
      <c r="P246" s="307"/>
      <c r="Q246" s="308"/>
      <c r="R246" s="308"/>
      <c r="S246" s="308"/>
      <c r="T246" s="308"/>
      <c r="U246" s="308"/>
    </row>
    <row r="247" spans="1:21" ht="18.75" hidden="1" x14ac:dyDescent="0.25">
      <c r="A247" s="300"/>
      <c r="B247" s="301"/>
      <c r="C247" s="301"/>
      <c r="D247" s="313" t="s">
        <v>106</v>
      </c>
      <c r="E247" s="303"/>
      <c r="F247" s="303"/>
      <c r="G247" s="304"/>
      <c r="H247" s="314" t="s">
        <v>14</v>
      </c>
      <c r="I247" s="306"/>
      <c r="J247" s="306"/>
      <c r="K247" s="307"/>
      <c r="L247" s="307"/>
      <c r="M247" s="307"/>
      <c r="N247" s="307"/>
      <c r="O247" s="307"/>
      <c r="P247" s="307"/>
      <c r="Q247" s="308"/>
      <c r="R247" s="308"/>
      <c r="S247" s="308"/>
      <c r="T247" s="308"/>
      <c r="U247" s="308"/>
    </row>
    <row r="248" spans="1:21" ht="18.75" hidden="1" x14ac:dyDescent="0.25">
      <c r="A248" s="300"/>
      <c r="B248" s="301"/>
      <c r="C248" s="301"/>
      <c r="D248" s="313" t="s">
        <v>107</v>
      </c>
      <c r="E248" s="303"/>
      <c r="F248" s="303"/>
      <c r="G248" s="304"/>
      <c r="H248" s="314" t="s">
        <v>14</v>
      </c>
      <c r="I248" s="306"/>
      <c r="J248" s="306"/>
      <c r="K248" s="307"/>
      <c r="L248" s="307"/>
      <c r="M248" s="307"/>
      <c r="N248" s="307"/>
      <c r="O248" s="307"/>
      <c r="P248" s="307"/>
      <c r="Q248" s="308"/>
      <c r="R248" s="308"/>
      <c r="S248" s="308"/>
      <c r="T248" s="308"/>
      <c r="U248" s="308"/>
    </row>
    <row r="249" spans="1:21" ht="19.5" hidden="1" x14ac:dyDescent="0.3">
      <c r="A249" s="300"/>
      <c r="B249" s="301"/>
      <c r="C249" s="315" t="s">
        <v>18</v>
      </c>
      <c r="D249" s="316" t="s">
        <v>38</v>
      </c>
      <c r="E249" s="303"/>
      <c r="F249" s="303"/>
      <c r="G249" s="304"/>
      <c r="H249" s="304"/>
      <c r="I249" s="306"/>
      <c r="J249" s="306"/>
      <c r="K249" s="307"/>
      <c r="L249" s="307"/>
      <c r="M249" s="307"/>
      <c r="N249" s="307"/>
      <c r="O249" s="307"/>
      <c r="P249" s="307"/>
      <c r="Q249" s="308"/>
      <c r="R249" s="308"/>
      <c r="S249" s="308"/>
      <c r="T249" s="308"/>
      <c r="U249" s="308"/>
    </row>
    <row r="250" spans="1:21" ht="18.75" hidden="1" x14ac:dyDescent="0.25">
      <c r="A250" s="300"/>
      <c r="B250" s="301"/>
      <c r="C250" s="301"/>
      <c r="D250" s="313" t="s">
        <v>108</v>
      </c>
      <c r="E250" s="303"/>
      <c r="F250" s="303"/>
      <c r="G250" s="304"/>
      <c r="H250" s="317" t="s">
        <v>35</v>
      </c>
      <c r="I250" s="306"/>
      <c r="J250" s="306"/>
      <c r="K250" s="307"/>
      <c r="L250" s="307"/>
      <c r="M250" s="307"/>
      <c r="N250" s="307"/>
      <c r="O250" s="307"/>
      <c r="P250" s="307"/>
      <c r="Q250" s="308"/>
      <c r="R250" s="308"/>
      <c r="S250" s="308"/>
      <c r="T250" s="308"/>
      <c r="U250" s="308"/>
    </row>
    <row r="251" spans="1:21" ht="18.75" hidden="1" x14ac:dyDescent="0.25">
      <c r="A251" s="300"/>
      <c r="B251" s="301"/>
      <c r="C251" s="301"/>
      <c r="D251" s="318" t="s">
        <v>43</v>
      </c>
      <c r="E251" s="303"/>
      <c r="F251" s="303"/>
      <c r="G251" s="304"/>
      <c r="H251" s="304"/>
      <c r="I251" s="306"/>
      <c r="J251" s="306"/>
      <c r="K251" s="307"/>
      <c r="L251" s="307"/>
      <c r="M251" s="307"/>
      <c r="N251" s="307"/>
      <c r="O251" s="307"/>
      <c r="P251" s="307"/>
      <c r="Q251" s="308"/>
      <c r="R251" s="308"/>
      <c r="S251" s="308"/>
      <c r="T251" s="308"/>
      <c r="U251" s="308"/>
    </row>
    <row r="252" spans="1:21" ht="18.75" hidden="1" x14ac:dyDescent="0.25">
      <c r="A252" s="300"/>
      <c r="B252" s="301"/>
      <c r="C252" s="301"/>
      <c r="D252" s="301"/>
      <c r="E252" s="319" t="s">
        <v>109</v>
      </c>
      <c r="F252" s="303"/>
      <c r="G252" s="304"/>
      <c r="H252" s="317" t="s">
        <v>35</v>
      </c>
      <c r="I252" s="306"/>
      <c r="J252" s="306"/>
      <c r="K252" s="307"/>
      <c r="L252" s="307"/>
      <c r="M252" s="307"/>
      <c r="N252" s="307"/>
      <c r="O252" s="307"/>
      <c r="P252" s="307"/>
      <c r="Q252" s="308"/>
      <c r="R252" s="308"/>
      <c r="S252" s="308"/>
      <c r="T252" s="308"/>
      <c r="U252" s="308"/>
    </row>
    <row r="253" spans="1:21" ht="18.75" hidden="1" x14ac:dyDescent="0.25">
      <c r="A253" s="300"/>
      <c r="B253" s="301"/>
      <c r="C253" s="301"/>
      <c r="D253" s="301"/>
      <c r="E253" s="319" t="s">
        <v>110</v>
      </c>
      <c r="F253" s="303"/>
      <c r="G253" s="304"/>
      <c r="H253" s="317" t="s">
        <v>61</v>
      </c>
      <c r="I253" s="306"/>
      <c r="J253" s="306"/>
      <c r="K253" s="307"/>
      <c r="L253" s="307"/>
      <c r="M253" s="307"/>
      <c r="N253" s="307"/>
      <c r="O253" s="307"/>
      <c r="P253" s="307"/>
      <c r="Q253" s="308"/>
      <c r="R253" s="308"/>
      <c r="S253" s="308"/>
      <c r="T253" s="308"/>
      <c r="U253" s="308"/>
    </row>
    <row r="254" spans="1:21" ht="19.5" hidden="1" x14ac:dyDescent="0.3">
      <c r="A254" s="300"/>
      <c r="B254" s="301"/>
      <c r="C254" s="302" t="s">
        <v>112</v>
      </c>
      <c r="D254" s="303"/>
      <c r="E254" s="303"/>
      <c r="F254" s="303"/>
      <c r="G254" s="304"/>
      <c r="H254" s="305" t="s">
        <v>35</v>
      </c>
      <c r="I254" s="306"/>
      <c r="J254" s="306"/>
      <c r="K254" s="307"/>
      <c r="L254" s="307"/>
      <c r="M254" s="307"/>
      <c r="N254" s="307"/>
      <c r="O254" s="307"/>
      <c r="P254" s="307"/>
      <c r="Q254" s="308"/>
      <c r="R254" s="308"/>
      <c r="S254" s="308"/>
      <c r="T254" s="308"/>
      <c r="U254" s="308"/>
    </row>
    <row r="255" spans="1:21" ht="19.5" hidden="1" x14ac:dyDescent="0.3">
      <c r="A255" s="309"/>
      <c r="B255" s="303"/>
      <c r="C255" s="310" t="s">
        <v>18</v>
      </c>
      <c r="D255" s="316" t="s">
        <v>19</v>
      </c>
      <c r="E255" s="303"/>
      <c r="F255" s="303"/>
      <c r="G255" s="304"/>
      <c r="H255" s="312" t="s">
        <v>14</v>
      </c>
      <c r="I255" s="306"/>
      <c r="J255" s="306"/>
      <c r="K255" s="307"/>
      <c r="L255" s="307"/>
      <c r="M255" s="307"/>
      <c r="N255" s="307"/>
      <c r="O255" s="307"/>
      <c r="P255" s="307"/>
      <c r="Q255" s="308"/>
      <c r="R255" s="308"/>
      <c r="S255" s="308"/>
      <c r="T255" s="308"/>
      <c r="U255" s="308"/>
    </row>
    <row r="256" spans="1:21" ht="18.75" hidden="1" x14ac:dyDescent="0.25">
      <c r="A256" s="309"/>
      <c r="B256" s="301"/>
      <c r="C256" s="303"/>
      <c r="D256" s="313" t="s">
        <v>86</v>
      </c>
      <c r="E256" s="303"/>
      <c r="F256" s="303"/>
      <c r="G256" s="304"/>
      <c r="H256" s="314" t="s">
        <v>14</v>
      </c>
      <c r="I256" s="306"/>
      <c r="J256" s="306"/>
      <c r="K256" s="307"/>
      <c r="L256" s="307"/>
      <c r="M256" s="307"/>
      <c r="N256" s="307"/>
      <c r="O256" s="307"/>
      <c r="P256" s="307"/>
      <c r="Q256" s="308"/>
      <c r="R256" s="308"/>
      <c r="S256" s="308"/>
      <c r="T256" s="308"/>
      <c r="U256" s="308"/>
    </row>
    <row r="257" spans="1:21" ht="18.75" hidden="1" x14ac:dyDescent="0.25">
      <c r="A257" s="300"/>
      <c r="B257" s="301"/>
      <c r="C257" s="301"/>
      <c r="D257" s="313" t="s">
        <v>88</v>
      </c>
      <c r="E257" s="303"/>
      <c r="F257" s="303"/>
      <c r="G257" s="304"/>
      <c r="H257" s="314" t="s">
        <v>14</v>
      </c>
      <c r="I257" s="306"/>
      <c r="J257" s="306"/>
      <c r="K257" s="307"/>
      <c r="L257" s="307"/>
      <c r="M257" s="307"/>
      <c r="N257" s="307"/>
      <c r="O257" s="307"/>
      <c r="P257" s="307"/>
      <c r="Q257" s="308"/>
      <c r="R257" s="308"/>
      <c r="S257" s="308"/>
      <c r="T257" s="308"/>
      <c r="U257" s="308"/>
    </row>
    <row r="258" spans="1:21" ht="18.75" hidden="1" x14ac:dyDescent="0.25">
      <c r="A258" s="300"/>
      <c r="B258" s="301"/>
      <c r="C258" s="301"/>
      <c r="D258" s="313" t="s">
        <v>106</v>
      </c>
      <c r="E258" s="303"/>
      <c r="F258" s="303"/>
      <c r="G258" s="304"/>
      <c r="H258" s="314" t="s">
        <v>14</v>
      </c>
      <c r="I258" s="306"/>
      <c r="J258" s="306"/>
      <c r="K258" s="307"/>
      <c r="L258" s="307"/>
      <c r="M258" s="307"/>
      <c r="N258" s="307"/>
      <c r="O258" s="307"/>
      <c r="P258" s="307"/>
      <c r="Q258" s="308"/>
      <c r="R258" s="308"/>
      <c r="S258" s="308"/>
      <c r="T258" s="308"/>
      <c r="U258" s="308"/>
    </row>
    <row r="259" spans="1:21" ht="18.75" hidden="1" x14ac:dyDescent="0.25">
      <c r="A259" s="300"/>
      <c r="B259" s="301"/>
      <c r="C259" s="301"/>
      <c r="D259" s="313" t="s">
        <v>107</v>
      </c>
      <c r="E259" s="303"/>
      <c r="F259" s="303"/>
      <c r="G259" s="304"/>
      <c r="H259" s="314" t="s">
        <v>14</v>
      </c>
      <c r="I259" s="306"/>
      <c r="J259" s="306"/>
      <c r="K259" s="307"/>
      <c r="L259" s="307"/>
      <c r="M259" s="307"/>
      <c r="N259" s="307"/>
      <c r="O259" s="307"/>
      <c r="P259" s="307"/>
      <c r="Q259" s="308"/>
      <c r="R259" s="308"/>
      <c r="S259" s="308"/>
      <c r="T259" s="308"/>
      <c r="U259" s="308"/>
    </row>
    <row r="260" spans="1:21" ht="19.5" hidden="1" x14ac:dyDescent="0.3">
      <c r="A260" s="300"/>
      <c r="B260" s="301"/>
      <c r="C260" s="315" t="s">
        <v>18</v>
      </c>
      <c r="D260" s="316" t="s">
        <v>38</v>
      </c>
      <c r="E260" s="303"/>
      <c r="F260" s="303"/>
      <c r="G260" s="304"/>
      <c r="H260" s="304"/>
      <c r="I260" s="306"/>
      <c r="J260" s="306"/>
      <c r="K260" s="307"/>
      <c r="L260" s="307"/>
      <c r="M260" s="307"/>
      <c r="N260" s="307"/>
      <c r="O260" s="307"/>
      <c r="P260" s="307"/>
      <c r="Q260" s="308"/>
      <c r="R260" s="308"/>
      <c r="S260" s="308"/>
      <c r="T260" s="308"/>
      <c r="U260" s="308"/>
    </row>
    <row r="261" spans="1:21" ht="18.75" hidden="1" x14ac:dyDescent="0.25">
      <c r="A261" s="300"/>
      <c r="B261" s="301"/>
      <c r="C261" s="301"/>
      <c r="D261" s="313" t="s">
        <v>108</v>
      </c>
      <c r="E261" s="303"/>
      <c r="F261" s="303"/>
      <c r="G261" s="304"/>
      <c r="H261" s="317" t="s">
        <v>35</v>
      </c>
      <c r="I261" s="306"/>
      <c r="J261" s="306"/>
      <c r="K261" s="307"/>
      <c r="L261" s="307"/>
      <c r="M261" s="307"/>
      <c r="N261" s="307"/>
      <c r="O261" s="307"/>
      <c r="P261" s="307"/>
      <c r="Q261" s="308"/>
      <c r="R261" s="308"/>
      <c r="S261" s="308"/>
      <c r="T261" s="308"/>
      <c r="U261" s="308"/>
    </row>
    <row r="262" spans="1:21" ht="18.75" hidden="1" x14ac:dyDescent="0.25">
      <c r="A262" s="300"/>
      <c r="B262" s="301"/>
      <c r="C262" s="301"/>
      <c r="D262" s="318" t="s">
        <v>43</v>
      </c>
      <c r="E262" s="303"/>
      <c r="F262" s="303"/>
      <c r="G262" s="304"/>
      <c r="H262" s="304"/>
      <c r="I262" s="306"/>
      <c r="J262" s="306"/>
      <c r="K262" s="307"/>
      <c r="L262" s="307"/>
      <c r="M262" s="307"/>
      <c r="N262" s="307"/>
      <c r="O262" s="307"/>
      <c r="P262" s="307"/>
      <c r="Q262" s="308"/>
      <c r="R262" s="308"/>
      <c r="S262" s="308"/>
      <c r="T262" s="308"/>
      <c r="U262" s="308"/>
    </row>
    <row r="263" spans="1:21" ht="18.75" hidden="1" x14ac:dyDescent="0.25">
      <c r="A263" s="300"/>
      <c r="B263" s="301"/>
      <c r="C263" s="301"/>
      <c r="D263" s="301"/>
      <c r="E263" s="319" t="s">
        <v>109</v>
      </c>
      <c r="F263" s="303"/>
      <c r="G263" s="304"/>
      <c r="H263" s="317" t="s">
        <v>35</v>
      </c>
      <c r="I263" s="306"/>
      <c r="J263" s="306"/>
      <c r="K263" s="307"/>
      <c r="L263" s="307"/>
      <c r="M263" s="307"/>
      <c r="N263" s="307"/>
      <c r="O263" s="307"/>
      <c r="P263" s="307"/>
      <c r="Q263" s="308"/>
      <c r="R263" s="308"/>
      <c r="S263" s="308"/>
      <c r="T263" s="308"/>
      <c r="U263" s="308"/>
    </row>
    <row r="264" spans="1:21" ht="18.75" hidden="1" x14ac:dyDescent="0.25">
      <c r="A264" s="300"/>
      <c r="B264" s="301"/>
      <c r="C264" s="301"/>
      <c r="D264" s="301"/>
      <c r="E264" s="319" t="s">
        <v>110</v>
      </c>
      <c r="F264" s="303"/>
      <c r="G264" s="304"/>
      <c r="H264" s="317" t="s">
        <v>61</v>
      </c>
      <c r="I264" s="306"/>
      <c r="J264" s="306"/>
      <c r="K264" s="307"/>
      <c r="L264" s="307"/>
      <c r="M264" s="307"/>
      <c r="N264" s="307"/>
      <c r="O264" s="307"/>
      <c r="P264" s="307"/>
      <c r="Q264" s="308"/>
      <c r="R264" s="308"/>
      <c r="S264" s="308"/>
      <c r="T264" s="308"/>
      <c r="U264" s="308"/>
    </row>
    <row r="265" spans="1:21" ht="19.5" x14ac:dyDescent="0.3">
      <c r="A265" s="259" t="s">
        <v>113</v>
      </c>
      <c r="B265" s="260"/>
      <c r="C265" s="260"/>
      <c r="D265" s="261"/>
      <c r="E265" s="261"/>
      <c r="F265" s="261"/>
      <c r="G265" s="262"/>
      <c r="H265" s="262"/>
      <c r="I265" s="263"/>
      <c r="J265" s="263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</row>
    <row r="266" spans="1:21" ht="19.5" x14ac:dyDescent="0.3">
      <c r="A266" s="265"/>
      <c r="B266" s="266" t="s">
        <v>114</v>
      </c>
      <c r="C266" s="267"/>
      <c r="D266" s="161"/>
      <c r="E266" s="161"/>
      <c r="F266" s="161"/>
      <c r="G266" s="162"/>
      <c r="H266" s="268" t="s">
        <v>35</v>
      </c>
      <c r="I266" s="269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6" s="269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0)</f>
        <v>0</v>
      </c>
      <c r="K266" s="270">
        <f ca="1">IF(I266&gt;0,J266*100/I266,0)</f>
        <v>0</v>
      </c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</row>
    <row r="267" spans="1:21" ht="19.5" x14ac:dyDescent="0.3">
      <c r="A267" s="230"/>
      <c r="B267" s="231"/>
      <c r="C267" s="159" t="s">
        <v>18</v>
      </c>
      <c r="D267" s="232" t="s">
        <v>19</v>
      </c>
      <c r="E267" s="231"/>
      <c r="F267" s="231"/>
      <c r="G267" s="195"/>
      <c r="H267" s="233" t="s">
        <v>14</v>
      </c>
      <c r="I267" s="196"/>
      <c r="J267" s="196"/>
      <c r="K267" s="197"/>
      <c r="L267" s="234">
        <f t="shared" ref="L267:N267" ca="1" si="193">L268+L269</f>
        <v>2677400</v>
      </c>
      <c r="M267" s="234">
        <f t="shared" ca="1" si="193"/>
        <v>2677400</v>
      </c>
      <c r="N267" s="234">
        <f t="shared" ca="1" si="193"/>
        <v>298772</v>
      </c>
      <c r="O267" s="234">
        <f t="shared" ref="O267:O275" ca="1" si="194">IF(L267&gt;0,N267*100/L267,0)</f>
        <v>11.159034884589527</v>
      </c>
      <c r="P267" s="234">
        <f t="shared" ref="P267:P275" ca="1" si="195">IF(M267&gt;0,N267*100/M267,0)</f>
        <v>11.159034884589527</v>
      </c>
      <c r="Q267" s="234">
        <f t="shared" ref="Q267:S267" ca="1" si="196">Q268+Q269</f>
        <v>3669760</v>
      </c>
      <c r="R267" s="234">
        <f t="shared" ca="1" si="196"/>
        <v>0</v>
      </c>
      <c r="S267" s="234">
        <f t="shared" ca="1" si="196"/>
        <v>0</v>
      </c>
      <c r="T267" s="234">
        <f t="shared" ref="T267:T275" ca="1" si="197">IF(Q267&gt;0,S267*100/Q267,0)</f>
        <v>0</v>
      </c>
      <c r="U267" s="234">
        <f t="shared" ref="U267:U275" ca="1" si="198">IF(R267&gt;0,S267*100/R267,0)</f>
        <v>0</v>
      </c>
    </row>
    <row r="268" spans="1:21" ht="18.75" x14ac:dyDescent="0.25">
      <c r="A268" s="230"/>
      <c r="B268" s="231"/>
      <c r="C268" s="231"/>
      <c r="D268" s="231"/>
      <c r="E268" s="235" t="s">
        <v>20</v>
      </c>
      <c r="F268" s="231"/>
      <c r="G268" s="195"/>
      <c r="H268" s="236" t="s">
        <v>14</v>
      </c>
      <c r="I268" s="196"/>
      <c r="J268" s="196"/>
      <c r="K268" s="197"/>
      <c r="L268" s="201">
        <f t="shared" ref="L268:N268" ca="1" si="199">L271+L274</f>
        <v>2677400</v>
      </c>
      <c r="M268" s="201">
        <f t="shared" ca="1" si="199"/>
        <v>2677400</v>
      </c>
      <c r="N268" s="201">
        <f t="shared" ca="1" si="199"/>
        <v>298772</v>
      </c>
      <c r="O268" s="201">
        <f t="shared" ca="1" si="194"/>
        <v>11.159034884589527</v>
      </c>
      <c r="P268" s="201">
        <f t="shared" ca="1" si="195"/>
        <v>11.159034884589527</v>
      </c>
      <c r="Q268" s="237">
        <f t="shared" ref="Q268:S268" ca="1" si="200">Q271+Q274</f>
        <v>0</v>
      </c>
      <c r="R268" s="237">
        <f t="shared" ca="1" si="200"/>
        <v>0</v>
      </c>
      <c r="S268" s="237">
        <f t="shared" ca="1" si="200"/>
        <v>0</v>
      </c>
      <c r="T268" s="237">
        <f t="shared" ca="1" si="197"/>
        <v>0</v>
      </c>
      <c r="U268" s="237">
        <f t="shared" ca="1" si="198"/>
        <v>0</v>
      </c>
    </row>
    <row r="269" spans="1:21" ht="18.75" x14ac:dyDescent="0.25">
      <c r="A269" s="230"/>
      <c r="B269" s="231"/>
      <c r="C269" s="231"/>
      <c r="D269" s="231"/>
      <c r="E269" s="235" t="s">
        <v>21</v>
      </c>
      <c r="F269" s="231"/>
      <c r="G269" s="195"/>
      <c r="H269" s="236" t="s">
        <v>14</v>
      </c>
      <c r="I269" s="196"/>
      <c r="J269" s="196"/>
      <c r="K269" s="197"/>
      <c r="L269" s="201">
        <f t="shared" ref="L269:N269" ca="1" si="201">L272+L275</f>
        <v>0</v>
      </c>
      <c r="M269" s="201">
        <f t="shared" ca="1" si="201"/>
        <v>0</v>
      </c>
      <c r="N269" s="201">
        <f t="shared" ca="1" si="201"/>
        <v>0</v>
      </c>
      <c r="O269" s="201">
        <f t="shared" ca="1" si="194"/>
        <v>0</v>
      </c>
      <c r="P269" s="201">
        <f t="shared" ca="1" si="195"/>
        <v>0</v>
      </c>
      <c r="Q269" s="201">
        <f t="shared" ref="Q269:S269" ca="1" si="202">Q272+Q275</f>
        <v>3669760</v>
      </c>
      <c r="R269" s="201">
        <f t="shared" ca="1" si="202"/>
        <v>0</v>
      </c>
      <c r="S269" s="201">
        <f t="shared" ca="1" si="202"/>
        <v>0</v>
      </c>
      <c r="T269" s="201">
        <f t="shared" ca="1" si="197"/>
        <v>0</v>
      </c>
      <c r="U269" s="201">
        <f t="shared" ca="1" si="198"/>
        <v>0</v>
      </c>
    </row>
    <row r="270" spans="1:21" ht="18.75" x14ac:dyDescent="0.25">
      <c r="A270" s="230"/>
      <c r="B270" s="231"/>
      <c r="C270" s="231"/>
      <c r="D270" s="238" t="s">
        <v>22</v>
      </c>
      <c r="E270" s="231"/>
      <c r="F270" s="231"/>
      <c r="G270" s="195"/>
      <c r="H270" s="239" t="s">
        <v>14</v>
      </c>
      <c r="I270" s="164"/>
      <c r="J270" s="164"/>
      <c r="K270" s="165"/>
      <c r="L270" s="201">
        <f t="shared" ref="L270:N270" ca="1" si="203">L271+L272</f>
        <v>2677400</v>
      </c>
      <c r="M270" s="201">
        <f t="shared" ca="1" si="203"/>
        <v>2677400</v>
      </c>
      <c r="N270" s="201">
        <f t="shared" ca="1" si="203"/>
        <v>298772</v>
      </c>
      <c r="O270" s="201">
        <f t="shared" ca="1" si="194"/>
        <v>11.159034884589527</v>
      </c>
      <c r="P270" s="201">
        <f t="shared" ca="1" si="195"/>
        <v>11.159034884589527</v>
      </c>
      <c r="Q270" s="201">
        <f t="shared" ref="Q270:S270" ca="1" si="204">Q271+Q272</f>
        <v>3669760</v>
      </c>
      <c r="R270" s="201">
        <f t="shared" ca="1" si="204"/>
        <v>0</v>
      </c>
      <c r="S270" s="201">
        <f t="shared" ca="1" si="204"/>
        <v>0</v>
      </c>
      <c r="T270" s="201">
        <f t="shared" ca="1" si="197"/>
        <v>0</v>
      </c>
      <c r="U270" s="201">
        <f t="shared" ca="1" si="198"/>
        <v>0</v>
      </c>
    </row>
    <row r="271" spans="1:21" ht="18.75" x14ac:dyDescent="0.25">
      <c r="A271" s="230"/>
      <c r="B271" s="231"/>
      <c r="C271" s="231"/>
      <c r="D271" s="231"/>
      <c r="E271" s="235" t="s">
        <v>36</v>
      </c>
      <c r="F271" s="231"/>
      <c r="G271" s="195"/>
      <c r="H271" s="239" t="s">
        <v>14</v>
      </c>
      <c r="I271" s="164"/>
      <c r="J271" s="164"/>
      <c r="K271" s="165"/>
      <c r="L271" s="201">
        <f ca="1">IFERROR(__xludf.DUMMYFUNCTION("IMPORTRANGE(""https://docs.google.com/spreadsheets/d/1-uDff_7J0KD5mKrp0Vvzr7lt3OU09vwQwhkpOPPYv2Y/edit?usp=sharing"",""งบพรบ!DE9"")"),2677400)</f>
        <v>2677400</v>
      </c>
      <c r="M271" s="201">
        <f ca="1">IFERROR(__xludf.DUMMYFUNCTION("IMPORTRANGE(""https://docs.google.com/spreadsheets/d/1-uDff_7J0KD5mKrp0Vvzr7lt3OU09vwQwhkpOPPYv2Y/edit?usp=sharing"",""งบพรบ!DJ9"")"),2677400)</f>
        <v>2677400</v>
      </c>
      <c r="N271" s="201">
        <f ca="1">IFERROR(__xludf.DUMMYFUNCTION("IMPORTRANGE(""https://docs.google.com/spreadsheets/d/1-uDff_7J0KD5mKrp0Vvzr7lt3OU09vwQwhkpOPPYv2Y/edit?usp=sharing"",""งบพรบ!DL9"")"),298772)</f>
        <v>298772</v>
      </c>
      <c r="O271" s="201">
        <f t="shared" ca="1" si="194"/>
        <v>11.159034884589527</v>
      </c>
      <c r="P271" s="201">
        <f t="shared" ca="1" si="195"/>
        <v>11.159034884589527</v>
      </c>
      <c r="Q271" s="237">
        <f ca="1">IFERROR(__xludf.DUMMYFUNCTION("IMPORTRANGE(""https://docs.google.com/spreadsheets/d/1ItG2mGa2ceCfYo0BwxsXqNm01IGEUdYcSSLTEv9YCik/edit?usp=sharing"",""เบิกจ่ายกองทุน!AJ11"")"),0)</f>
        <v>0</v>
      </c>
      <c r="R271" s="237">
        <f ca="1">IFERROR(__xludf.DUMMYFUNCTION("IMPORTRANGE(""https://docs.google.com/spreadsheets/d/1ItG2mGa2ceCfYo0BwxsXqNm01IGEUdYcSSLTEv9YCik/edit?usp=sharing"",""เบิกจ่ายกองทุน!AK11"")"),0)</f>
        <v>0</v>
      </c>
      <c r="S271" s="237">
        <f ca="1">IFERROR(__xludf.DUMMYFUNCTION("IMPORTRANGE(""https://docs.google.com/spreadsheets/d/1ItG2mGa2ceCfYo0BwxsXqNm01IGEUdYcSSLTEv9YCik/edit?usp=sharing"",""เบิกจ่ายกองทุน!AL11"")"),0)</f>
        <v>0</v>
      </c>
      <c r="T271" s="237">
        <f t="shared" ca="1" si="197"/>
        <v>0</v>
      </c>
      <c r="U271" s="237">
        <f t="shared" ca="1" si="198"/>
        <v>0</v>
      </c>
    </row>
    <row r="272" spans="1:21" ht="18.75" x14ac:dyDescent="0.25">
      <c r="A272" s="230"/>
      <c r="B272" s="231"/>
      <c r="C272" s="231"/>
      <c r="D272" s="231"/>
      <c r="E272" s="235" t="s">
        <v>37</v>
      </c>
      <c r="F272" s="231"/>
      <c r="G272" s="195"/>
      <c r="H272" s="239" t="s">
        <v>14</v>
      </c>
      <c r="I272" s="164"/>
      <c r="J272" s="164"/>
      <c r="K272" s="165"/>
      <c r="L272" s="201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0)</f>
        <v>0</v>
      </c>
      <c r="M272" s="201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0)</f>
        <v>0</v>
      </c>
      <c r="N272" s="201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0)</f>
        <v>0</v>
      </c>
      <c r="O272" s="201">
        <f t="shared" ca="1" si="194"/>
        <v>0</v>
      </c>
      <c r="P272" s="201">
        <f t="shared" ca="1" si="195"/>
        <v>0</v>
      </c>
      <c r="Q272" s="201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72" s="201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0)</f>
        <v>0</v>
      </c>
      <c r="S272" s="201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0)</f>
        <v>0</v>
      </c>
      <c r="T272" s="201">
        <f t="shared" ca="1" si="197"/>
        <v>0</v>
      </c>
      <c r="U272" s="201">
        <f t="shared" ca="1" si="198"/>
        <v>0</v>
      </c>
    </row>
    <row r="273" spans="1:21" ht="18.75" x14ac:dyDescent="0.25">
      <c r="A273" s="230"/>
      <c r="B273" s="231"/>
      <c r="C273" s="231"/>
      <c r="D273" s="238" t="s">
        <v>23</v>
      </c>
      <c r="E273" s="231"/>
      <c r="F273" s="231"/>
      <c r="G273" s="195"/>
      <c r="H273" s="240" t="s">
        <v>14</v>
      </c>
      <c r="I273" s="164"/>
      <c r="J273" s="164"/>
      <c r="K273" s="165"/>
      <c r="L273" s="201">
        <f t="shared" ref="L273:N273" ca="1" si="205">L274+L275</f>
        <v>0</v>
      </c>
      <c r="M273" s="201">
        <f t="shared" ca="1" si="205"/>
        <v>0</v>
      </c>
      <c r="N273" s="201">
        <f t="shared" ca="1" si="205"/>
        <v>0</v>
      </c>
      <c r="O273" s="201">
        <f t="shared" ca="1" si="194"/>
        <v>0</v>
      </c>
      <c r="P273" s="201">
        <f t="shared" ca="1" si="195"/>
        <v>0</v>
      </c>
      <c r="Q273" s="201">
        <f t="shared" ref="Q273:S273" ca="1" si="206">Q274+Q275</f>
        <v>0</v>
      </c>
      <c r="R273" s="201">
        <f t="shared" ca="1" si="206"/>
        <v>0</v>
      </c>
      <c r="S273" s="201">
        <f t="shared" ca="1" si="206"/>
        <v>0</v>
      </c>
      <c r="T273" s="201">
        <f t="shared" ca="1" si="197"/>
        <v>0</v>
      </c>
      <c r="U273" s="201">
        <f t="shared" ca="1" si="198"/>
        <v>0</v>
      </c>
    </row>
    <row r="274" spans="1:21" ht="18.75" x14ac:dyDescent="0.25">
      <c r="A274" s="230"/>
      <c r="B274" s="231"/>
      <c r="C274" s="231"/>
      <c r="D274" s="231"/>
      <c r="E274" s="235" t="s">
        <v>20</v>
      </c>
      <c r="F274" s="231"/>
      <c r="G274" s="195"/>
      <c r="H274" s="239" t="s">
        <v>14</v>
      </c>
      <c r="I274" s="164"/>
      <c r="J274" s="164"/>
      <c r="K274" s="165"/>
      <c r="L274" s="201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4" s="201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4" s="201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4" s="201">
        <f t="shared" ca="1" si="194"/>
        <v>0</v>
      </c>
      <c r="P274" s="201">
        <f t="shared" ca="1" si="195"/>
        <v>0</v>
      </c>
      <c r="Q274" s="241">
        <v>0</v>
      </c>
      <c r="R274" s="241">
        <v>0</v>
      </c>
      <c r="S274" s="241">
        <v>0</v>
      </c>
      <c r="T274" s="237">
        <f t="shared" si="197"/>
        <v>0</v>
      </c>
      <c r="U274" s="237">
        <f t="shared" si="198"/>
        <v>0</v>
      </c>
    </row>
    <row r="275" spans="1:21" ht="18.75" x14ac:dyDescent="0.25">
      <c r="A275" s="230"/>
      <c r="B275" s="231"/>
      <c r="C275" s="231"/>
      <c r="D275" s="231"/>
      <c r="E275" s="235" t="s">
        <v>21</v>
      </c>
      <c r="F275" s="231"/>
      <c r="G275" s="195"/>
      <c r="H275" s="240" t="s">
        <v>14</v>
      </c>
      <c r="I275" s="164"/>
      <c r="J275" s="164"/>
      <c r="K275" s="165"/>
      <c r="L275" s="201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5" s="201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5" s="201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5" s="201">
        <f t="shared" ca="1" si="194"/>
        <v>0</v>
      </c>
      <c r="P275" s="201">
        <f t="shared" ca="1" si="195"/>
        <v>0</v>
      </c>
      <c r="Q275" s="201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5" s="201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5" s="201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5" s="201">
        <f t="shared" ca="1" si="197"/>
        <v>0</v>
      </c>
      <c r="U275" s="201">
        <f t="shared" ca="1" si="198"/>
        <v>0</v>
      </c>
    </row>
    <row r="276" spans="1:21" ht="19.5" x14ac:dyDescent="0.3">
      <c r="A276" s="157"/>
      <c r="B276" s="158"/>
      <c r="C276" s="320" t="s">
        <v>18</v>
      </c>
      <c r="D276" s="160" t="s">
        <v>38</v>
      </c>
      <c r="E276" s="161"/>
      <c r="F276" s="161"/>
      <c r="G276" s="162"/>
      <c r="H276" s="163"/>
      <c r="I276" s="164"/>
      <c r="J276" s="164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</row>
    <row r="277" spans="1:21" ht="18.75" x14ac:dyDescent="0.25">
      <c r="A277" s="321"/>
      <c r="B277" s="273"/>
      <c r="C277" s="273"/>
      <c r="D277" s="322" t="s">
        <v>115</v>
      </c>
      <c r="E277" s="231"/>
      <c r="F277" s="231"/>
      <c r="G277" s="195"/>
      <c r="H277" s="236" t="s">
        <v>35</v>
      </c>
      <c r="I277" s="200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7" s="200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0)</f>
        <v>0</v>
      </c>
      <c r="K277" s="201">
        <f ca="1">IF(I277&gt;0,J277*100/I277,0)</f>
        <v>0</v>
      </c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</row>
    <row r="278" spans="1:21" ht="18.75" x14ac:dyDescent="0.25">
      <c r="A278" s="323"/>
      <c r="B278" s="324"/>
      <c r="C278" s="324"/>
      <c r="D278" s="325" t="s">
        <v>116</v>
      </c>
      <c r="E278" s="326"/>
      <c r="F278" s="326"/>
      <c r="G278" s="327"/>
      <c r="H278" s="328" t="s">
        <v>35</v>
      </c>
      <c r="I278" s="251">
        <v>0</v>
      </c>
      <c r="J278" s="251">
        <v>0</v>
      </c>
      <c r="K278" s="329">
        <v>0</v>
      </c>
      <c r="L278" s="330"/>
      <c r="M278" s="330"/>
      <c r="N278" s="330"/>
      <c r="O278" s="330"/>
      <c r="P278" s="330"/>
      <c r="Q278" s="330"/>
      <c r="R278" s="330"/>
      <c r="S278" s="330"/>
      <c r="T278" s="330"/>
      <c r="U278" s="330"/>
    </row>
    <row r="279" spans="1:21" ht="19.5" x14ac:dyDescent="0.3">
      <c r="A279" s="331" t="s">
        <v>117</v>
      </c>
      <c r="B279" s="332"/>
      <c r="C279" s="332"/>
      <c r="D279" s="332"/>
      <c r="E279" s="333"/>
      <c r="F279" s="333"/>
      <c r="G279" s="333"/>
      <c r="H279" s="333"/>
      <c r="I279" s="334"/>
      <c r="J279" s="334"/>
      <c r="K279" s="335"/>
      <c r="L279" s="335"/>
      <c r="M279" s="335"/>
      <c r="N279" s="335"/>
      <c r="O279" s="335"/>
      <c r="P279" s="336"/>
      <c r="Q279" s="335"/>
      <c r="R279" s="335"/>
      <c r="S279" s="335"/>
      <c r="T279" s="335"/>
      <c r="U279" s="336"/>
    </row>
    <row r="280" spans="1:21" ht="19.5" x14ac:dyDescent="0.3">
      <c r="A280" s="337" t="s">
        <v>118</v>
      </c>
      <c r="B280" s="338"/>
      <c r="C280" s="339"/>
      <c r="D280" s="338"/>
      <c r="E280" s="338"/>
      <c r="F280" s="338"/>
      <c r="G280" s="338"/>
      <c r="H280" s="338"/>
      <c r="I280" s="340"/>
      <c r="J280" s="341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</row>
    <row r="281" spans="1:21" ht="19.5" x14ac:dyDescent="0.3">
      <c r="A281" s="343"/>
      <c r="B281" s="344" t="s">
        <v>119</v>
      </c>
      <c r="C281" s="345"/>
      <c r="D281" s="346"/>
      <c r="E281" s="345"/>
      <c r="F281" s="345"/>
      <c r="G281" s="347"/>
      <c r="H281" s="348" t="s">
        <v>35</v>
      </c>
      <c r="I281" s="349">
        <f t="shared" ref="I281:J281" ca="1" si="207">I294</f>
        <v>660</v>
      </c>
      <c r="J281" s="349">
        <f t="shared" ca="1" si="207"/>
        <v>190</v>
      </c>
      <c r="K281" s="350">
        <f t="shared" ref="K281:K282" ca="1" si="208">IF(I281&gt;0,J281*100/I281,0)</f>
        <v>28.787878787878789</v>
      </c>
      <c r="L281" s="351"/>
      <c r="M281" s="351"/>
      <c r="N281" s="351"/>
      <c r="O281" s="351"/>
      <c r="P281" s="351"/>
      <c r="Q281" s="351"/>
      <c r="R281" s="351"/>
      <c r="S281" s="351"/>
      <c r="T281" s="351"/>
      <c r="U281" s="351"/>
    </row>
    <row r="282" spans="1:21" ht="19.5" x14ac:dyDescent="0.3">
      <c r="A282" s="343"/>
      <c r="B282" s="345"/>
      <c r="C282" s="345"/>
      <c r="D282" s="346"/>
      <c r="E282" s="345"/>
      <c r="F282" s="345"/>
      <c r="G282" s="347"/>
      <c r="H282" s="348" t="s">
        <v>46</v>
      </c>
      <c r="I282" s="349">
        <f t="shared" ref="I282:J282" ca="1" si="209">I293</f>
        <v>6600</v>
      </c>
      <c r="J282" s="349">
        <f t="shared" ca="1" si="209"/>
        <v>1700</v>
      </c>
      <c r="K282" s="350">
        <f t="shared" ca="1" si="208"/>
        <v>25.757575757575758</v>
      </c>
      <c r="L282" s="351"/>
      <c r="M282" s="351"/>
      <c r="N282" s="351"/>
      <c r="O282" s="351"/>
      <c r="P282" s="351"/>
      <c r="Q282" s="351"/>
      <c r="R282" s="351"/>
      <c r="S282" s="351"/>
      <c r="T282" s="351"/>
      <c r="U282" s="351"/>
    </row>
    <row r="283" spans="1:21" ht="19.5" x14ac:dyDescent="0.3">
      <c r="A283" s="230"/>
      <c r="B283" s="231"/>
      <c r="C283" s="159" t="s">
        <v>18</v>
      </c>
      <c r="D283" s="232" t="s">
        <v>19</v>
      </c>
      <c r="E283" s="231"/>
      <c r="F283" s="231"/>
      <c r="G283" s="195"/>
      <c r="H283" s="233" t="s">
        <v>14</v>
      </c>
      <c r="I283" s="196"/>
      <c r="J283" s="196"/>
      <c r="K283" s="197"/>
      <c r="L283" s="234">
        <f t="shared" ref="L283:N283" ca="1" si="210">L284+L285</f>
        <v>4729400</v>
      </c>
      <c r="M283" s="234">
        <f t="shared" ca="1" si="210"/>
        <v>4729400</v>
      </c>
      <c r="N283" s="234">
        <f t="shared" ca="1" si="210"/>
        <v>1786850.5299999998</v>
      </c>
      <c r="O283" s="234">
        <f t="shared" ref="O283:O291" ca="1" si="211">IF(L283&gt;0,N283*100/L283,0)</f>
        <v>37.781759419799542</v>
      </c>
      <c r="P283" s="234">
        <f t="shared" ref="P283:P291" ca="1" si="212">IF(M283&gt;0,N283*100/M283,0)</f>
        <v>37.781759419799542</v>
      </c>
      <c r="Q283" s="234">
        <f t="shared" ref="Q283:S283" si="213">Q284+Q285</f>
        <v>0</v>
      </c>
      <c r="R283" s="234">
        <f t="shared" si="213"/>
        <v>0</v>
      </c>
      <c r="S283" s="234">
        <f t="shared" si="213"/>
        <v>0</v>
      </c>
      <c r="T283" s="234">
        <f t="shared" ref="T283:T286" si="214">IF(Q283&gt;0,S283*100/Q283,0)</f>
        <v>0</v>
      </c>
      <c r="U283" s="234">
        <f t="shared" ref="U283:U286" si="215">IF(R283&gt;0,S283*100/R283,0)</f>
        <v>0</v>
      </c>
    </row>
    <row r="284" spans="1:21" ht="18.75" x14ac:dyDescent="0.25">
      <c r="A284" s="230"/>
      <c r="B284" s="231"/>
      <c r="C284" s="231"/>
      <c r="D284" s="231"/>
      <c r="E284" s="235" t="s">
        <v>20</v>
      </c>
      <c r="F284" s="231"/>
      <c r="G284" s="195"/>
      <c r="H284" s="236" t="s">
        <v>14</v>
      </c>
      <c r="I284" s="196"/>
      <c r="J284" s="196"/>
      <c r="K284" s="197"/>
      <c r="L284" s="201">
        <f t="shared" ref="L284:N284" ca="1" si="216">L287+L290</f>
        <v>1224200</v>
      </c>
      <c r="M284" s="201">
        <f t="shared" ca="1" si="216"/>
        <v>1224200</v>
      </c>
      <c r="N284" s="201">
        <f t="shared" ca="1" si="216"/>
        <v>283628.11</v>
      </c>
      <c r="O284" s="201">
        <f t="shared" ca="1" si="211"/>
        <v>23.168445515438655</v>
      </c>
      <c r="P284" s="201">
        <f t="shared" ca="1" si="212"/>
        <v>23.168445515438655</v>
      </c>
      <c r="Q284" s="237">
        <f t="shared" ref="Q284:S284" si="217">Q287+Q290</f>
        <v>0</v>
      </c>
      <c r="R284" s="237">
        <f t="shared" si="217"/>
        <v>0</v>
      </c>
      <c r="S284" s="237">
        <f t="shared" si="217"/>
        <v>0</v>
      </c>
      <c r="T284" s="237">
        <f t="shared" si="214"/>
        <v>0</v>
      </c>
      <c r="U284" s="237">
        <f t="shared" si="215"/>
        <v>0</v>
      </c>
    </row>
    <row r="285" spans="1:21" ht="18.75" x14ac:dyDescent="0.25">
      <c r="A285" s="230"/>
      <c r="B285" s="231"/>
      <c r="C285" s="231"/>
      <c r="D285" s="231"/>
      <c r="E285" s="235" t="s">
        <v>21</v>
      </c>
      <c r="F285" s="231"/>
      <c r="G285" s="195"/>
      <c r="H285" s="236" t="s">
        <v>14</v>
      </c>
      <c r="I285" s="196"/>
      <c r="J285" s="196"/>
      <c r="K285" s="197"/>
      <c r="L285" s="201">
        <f t="shared" ref="L285:N285" ca="1" si="218">L288+L291</f>
        <v>3505200</v>
      </c>
      <c r="M285" s="201">
        <f t="shared" ca="1" si="218"/>
        <v>3505200</v>
      </c>
      <c r="N285" s="201">
        <f t="shared" ca="1" si="218"/>
        <v>1503222.42</v>
      </c>
      <c r="O285" s="201">
        <f t="shared" ca="1" si="211"/>
        <v>42.885496405340639</v>
      </c>
      <c r="P285" s="201">
        <f t="shared" ca="1" si="212"/>
        <v>42.885496405340639</v>
      </c>
      <c r="Q285" s="201">
        <f t="shared" ref="Q285:S285" si="219">Q288+Q291</f>
        <v>0</v>
      </c>
      <c r="R285" s="201">
        <f t="shared" si="219"/>
        <v>0</v>
      </c>
      <c r="S285" s="201">
        <f t="shared" si="219"/>
        <v>0</v>
      </c>
      <c r="T285" s="201">
        <f t="shared" si="214"/>
        <v>0</v>
      </c>
      <c r="U285" s="201">
        <f t="shared" si="215"/>
        <v>0</v>
      </c>
    </row>
    <row r="286" spans="1:21" ht="18.75" x14ac:dyDescent="0.25">
      <c r="A286" s="230"/>
      <c r="B286" s="231"/>
      <c r="C286" s="231"/>
      <c r="D286" s="238" t="s">
        <v>22</v>
      </c>
      <c r="E286" s="231"/>
      <c r="F286" s="231"/>
      <c r="G286" s="195"/>
      <c r="H286" s="239" t="s">
        <v>14</v>
      </c>
      <c r="I286" s="164"/>
      <c r="J286" s="164"/>
      <c r="K286" s="165"/>
      <c r="L286" s="201">
        <f t="shared" ref="L286:N286" ca="1" si="220">L287+L288</f>
        <v>4729400</v>
      </c>
      <c r="M286" s="201">
        <f t="shared" ca="1" si="220"/>
        <v>4729400</v>
      </c>
      <c r="N286" s="201">
        <f t="shared" ca="1" si="220"/>
        <v>1786850.5299999998</v>
      </c>
      <c r="O286" s="201">
        <f t="shared" ca="1" si="211"/>
        <v>37.781759419799542</v>
      </c>
      <c r="P286" s="201">
        <f t="shared" ca="1" si="212"/>
        <v>37.781759419799542</v>
      </c>
      <c r="Q286" s="201">
        <f t="shared" ref="Q286:S286" si="221">Q287+Q288</f>
        <v>0</v>
      </c>
      <c r="R286" s="201">
        <f t="shared" si="221"/>
        <v>0</v>
      </c>
      <c r="S286" s="201">
        <f t="shared" si="221"/>
        <v>0</v>
      </c>
      <c r="T286" s="201">
        <f t="shared" si="214"/>
        <v>0</v>
      </c>
      <c r="U286" s="201">
        <f t="shared" si="215"/>
        <v>0</v>
      </c>
    </row>
    <row r="287" spans="1:21" ht="18.75" x14ac:dyDescent="0.25">
      <c r="A287" s="230"/>
      <c r="B287" s="231"/>
      <c r="C287" s="231"/>
      <c r="D287" s="231"/>
      <c r="E287" s="235" t="s">
        <v>36</v>
      </c>
      <c r="F287" s="231"/>
      <c r="G287" s="195"/>
      <c r="H287" s="239" t="s">
        <v>14</v>
      </c>
      <c r="I287" s="164"/>
      <c r="J287" s="164"/>
      <c r="K287" s="165"/>
      <c r="L287" s="201">
        <f ca="1">IFERROR(__xludf.DUMMYFUNCTION("IMPORTRANGE(""https://docs.google.com/spreadsheets/d/1-uDff_7J0KD5mKrp0Vvzr7lt3OU09vwQwhkpOPPYv2Y/edit?usp=sharing"",""งบพรบ!DO9"")"),1224200)</f>
        <v>1224200</v>
      </c>
      <c r="M287" s="201">
        <f ca="1">IFERROR(__xludf.DUMMYFUNCTION("IMPORTRANGE(""https://docs.google.com/spreadsheets/d/1-uDff_7J0KD5mKrp0Vvzr7lt3OU09vwQwhkpOPPYv2Y/edit?usp=sharing"",""งบพรบ!DT9"")"),1224200)</f>
        <v>1224200</v>
      </c>
      <c r="N287" s="201">
        <f ca="1">IFERROR(__xludf.DUMMYFUNCTION("IMPORTRANGE(""https://docs.google.com/spreadsheets/d/1-uDff_7J0KD5mKrp0Vvzr7lt3OU09vwQwhkpOPPYv2Y/edit?usp=sharing"",""งบพรบ!DV9"")"),283628.11)</f>
        <v>283628.11</v>
      </c>
      <c r="O287" s="201">
        <f t="shared" ca="1" si="211"/>
        <v>23.168445515438655</v>
      </c>
      <c r="P287" s="201">
        <f t="shared" ca="1" si="212"/>
        <v>23.168445515438655</v>
      </c>
      <c r="Q287" s="241">
        <v>0</v>
      </c>
      <c r="R287" s="241">
        <v>0</v>
      </c>
      <c r="S287" s="241">
        <v>0</v>
      </c>
      <c r="T287" s="241">
        <v>0</v>
      </c>
      <c r="U287" s="241">
        <v>0</v>
      </c>
    </row>
    <row r="288" spans="1:21" ht="18.75" x14ac:dyDescent="0.25">
      <c r="A288" s="230"/>
      <c r="B288" s="231"/>
      <c r="C288" s="231"/>
      <c r="D288" s="231"/>
      <c r="E288" s="235" t="s">
        <v>37</v>
      </c>
      <c r="F288" s="231"/>
      <c r="G288" s="195"/>
      <c r="H288" s="239" t="s">
        <v>14</v>
      </c>
      <c r="I288" s="164"/>
      <c r="J288" s="164"/>
      <c r="K288" s="165"/>
      <c r="L288" s="201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3505200)</f>
        <v>3505200</v>
      </c>
      <c r="M288" s="201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3505200)</f>
        <v>3505200</v>
      </c>
      <c r="N288" s="201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1503222.42)</f>
        <v>1503222.42</v>
      </c>
      <c r="O288" s="201">
        <f t="shared" ca="1" si="211"/>
        <v>42.885496405340639</v>
      </c>
      <c r="P288" s="201">
        <f t="shared" ca="1" si="212"/>
        <v>42.885496405340639</v>
      </c>
      <c r="Q288" s="352">
        <v>0</v>
      </c>
      <c r="R288" s="352">
        <v>0</v>
      </c>
      <c r="S288" s="352">
        <v>0</v>
      </c>
      <c r="T288" s="241">
        <v>0</v>
      </c>
      <c r="U288" s="241">
        <v>0</v>
      </c>
    </row>
    <row r="289" spans="1:21" ht="18.75" x14ac:dyDescent="0.25">
      <c r="A289" s="230"/>
      <c r="B289" s="231"/>
      <c r="C289" s="231"/>
      <c r="D289" s="238" t="s">
        <v>23</v>
      </c>
      <c r="E289" s="231"/>
      <c r="F289" s="231"/>
      <c r="G289" s="195"/>
      <c r="H289" s="240" t="s">
        <v>14</v>
      </c>
      <c r="I289" s="164"/>
      <c r="J289" s="164"/>
      <c r="K289" s="165"/>
      <c r="L289" s="201">
        <f t="shared" ref="L289:N289" ca="1" si="222">L290+L291</f>
        <v>0</v>
      </c>
      <c r="M289" s="201">
        <f t="shared" ca="1" si="222"/>
        <v>0</v>
      </c>
      <c r="N289" s="201">
        <f t="shared" ca="1" si="222"/>
        <v>0</v>
      </c>
      <c r="O289" s="201">
        <f t="shared" ca="1" si="211"/>
        <v>0</v>
      </c>
      <c r="P289" s="201">
        <f t="shared" ca="1" si="212"/>
        <v>0</v>
      </c>
      <c r="Q289" s="201">
        <f t="shared" ref="Q289:S289" si="223">Q290+Q291</f>
        <v>0</v>
      </c>
      <c r="R289" s="201">
        <f t="shared" si="223"/>
        <v>0</v>
      </c>
      <c r="S289" s="201">
        <f t="shared" si="223"/>
        <v>0</v>
      </c>
      <c r="T289" s="201">
        <f>IF(Q289&gt;0,S289*100/Q289,0)</f>
        <v>0</v>
      </c>
      <c r="U289" s="201">
        <f>IF(R289&gt;0,S289*100/R289,0)</f>
        <v>0</v>
      </c>
    </row>
    <row r="290" spans="1:21" ht="18.75" x14ac:dyDescent="0.25">
      <c r="A290" s="230"/>
      <c r="B290" s="231"/>
      <c r="C290" s="231"/>
      <c r="D290" s="231"/>
      <c r="E290" s="235" t="s">
        <v>20</v>
      </c>
      <c r="F290" s="231"/>
      <c r="G290" s="195"/>
      <c r="H290" s="239" t="s">
        <v>14</v>
      </c>
      <c r="I290" s="164"/>
      <c r="J290" s="164"/>
      <c r="K290" s="165"/>
      <c r="L290" s="201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90" s="201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90" s="201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90" s="201">
        <f t="shared" ca="1" si="211"/>
        <v>0</v>
      </c>
      <c r="P290" s="201">
        <f t="shared" ca="1" si="212"/>
        <v>0</v>
      </c>
      <c r="Q290" s="241">
        <v>0</v>
      </c>
      <c r="R290" s="241">
        <v>0</v>
      </c>
      <c r="S290" s="241">
        <v>0</v>
      </c>
      <c r="T290" s="241">
        <v>0</v>
      </c>
      <c r="U290" s="241">
        <v>0</v>
      </c>
    </row>
    <row r="291" spans="1:21" ht="18.75" x14ac:dyDescent="0.25">
      <c r="A291" s="230"/>
      <c r="B291" s="231"/>
      <c r="C291" s="231"/>
      <c r="D291" s="231"/>
      <c r="E291" s="235" t="s">
        <v>21</v>
      </c>
      <c r="F291" s="231"/>
      <c r="G291" s="195"/>
      <c r="H291" s="240" t="s">
        <v>14</v>
      </c>
      <c r="I291" s="164"/>
      <c r="J291" s="164"/>
      <c r="K291" s="165"/>
      <c r="L291" s="201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1" s="201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1" s="201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1" s="201">
        <f t="shared" ca="1" si="211"/>
        <v>0</v>
      </c>
      <c r="P291" s="201">
        <f t="shared" ca="1" si="212"/>
        <v>0</v>
      </c>
      <c r="Q291" s="352">
        <v>0</v>
      </c>
      <c r="R291" s="352">
        <v>0</v>
      </c>
      <c r="S291" s="352">
        <v>0</v>
      </c>
      <c r="T291" s="352">
        <v>0</v>
      </c>
      <c r="U291" s="352">
        <v>0</v>
      </c>
    </row>
    <row r="292" spans="1:21" ht="19.5" x14ac:dyDescent="0.3">
      <c r="A292" s="157"/>
      <c r="B292" s="158"/>
      <c r="C292" s="159" t="s">
        <v>18</v>
      </c>
      <c r="D292" s="160" t="s">
        <v>38</v>
      </c>
      <c r="E292" s="161"/>
      <c r="F292" s="161"/>
      <c r="G292" s="162"/>
      <c r="H292" s="163"/>
      <c r="I292" s="164"/>
      <c r="J292" s="164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</row>
    <row r="293" spans="1:21" ht="18.75" x14ac:dyDescent="0.25">
      <c r="A293" s="157"/>
      <c r="B293" s="158"/>
      <c r="C293" s="158"/>
      <c r="D293" s="198" t="s">
        <v>120</v>
      </c>
      <c r="E293" s="158"/>
      <c r="F293" s="167"/>
      <c r="G293" s="163"/>
      <c r="H293" s="175" t="s">
        <v>46</v>
      </c>
      <c r="I293" s="200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6600)</f>
        <v>6600</v>
      </c>
      <c r="J293" s="200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1700)</f>
        <v>1700</v>
      </c>
      <c r="K293" s="174">
        <f t="shared" ref="K293:K294" ca="1" si="224">IF(I293&gt;0,J293*100/I293,0)</f>
        <v>25.757575757575758</v>
      </c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</row>
    <row r="294" spans="1:21" ht="19.5" x14ac:dyDescent="0.3">
      <c r="A294" s="157"/>
      <c r="B294" s="158"/>
      <c r="C294" s="158"/>
      <c r="D294" s="171" t="s">
        <v>121</v>
      </c>
      <c r="E294" s="158"/>
      <c r="F294" s="167"/>
      <c r="G294" s="163"/>
      <c r="H294" s="168" t="s">
        <v>35</v>
      </c>
      <c r="I294" s="169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660)</f>
        <v>660</v>
      </c>
      <c r="J294" s="169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190)</f>
        <v>190</v>
      </c>
      <c r="K294" s="170">
        <f t="shared" ca="1" si="224"/>
        <v>28.787878787878789</v>
      </c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</row>
    <row r="295" spans="1:21" ht="19.5" x14ac:dyDescent="0.3">
      <c r="A295" s="157"/>
      <c r="B295" s="158"/>
      <c r="C295" s="158"/>
      <c r="D295" s="167"/>
      <c r="E295" s="353" t="s">
        <v>122</v>
      </c>
      <c r="F295" s="167"/>
      <c r="G295" s="163"/>
      <c r="H295" s="163"/>
      <c r="I295" s="164"/>
      <c r="J295" s="164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</row>
    <row r="296" spans="1:21" ht="19.5" x14ac:dyDescent="0.3">
      <c r="A296" s="157"/>
      <c r="B296" s="158"/>
      <c r="C296" s="158"/>
      <c r="D296" s="167"/>
      <c r="E296" s="198" t="s">
        <v>123</v>
      </c>
      <c r="F296" s="167"/>
      <c r="G296" s="163"/>
      <c r="H296" s="172" t="s">
        <v>35</v>
      </c>
      <c r="I296" s="173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660)</f>
        <v>660</v>
      </c>
      <c r="J296" s="173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190)</f>
        <v>190</v>
      </c>
      <c r="K296" s="174">
        <f t="shared" ref="K296:K297" ca="1" si="225">IF(I296&gt;0,J296*100/I296,0)</f>
        <v>28.787878787878789</v>
      </c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</row>
    <row r="297" spans="1:21" ht="19.5" x14ac:dyDescent="0.3">
      <c r="A297" s="157"/>
      <c r="B297" s="158"/>
      <c r="C297" s="158"/>
      <c r="D297" s="167"/>
      <c r="E297" s="171" t="s">
        <v>124</v>
      </c>
      <c r="F297" s="167"/>
      <c r="G297" s="163"/>
      <c r="H297" s="172" t="s">
        <v>35</v>
      </c>
      <c r="I297" s="173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660)</f>
        <v>660</v>
      </c>
      <c r="J297" s="173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190)</f>
        <v>190</v>
      </c>
      <c r="K297" s="174">
        <f t="shared" ca="1" si="225"/>
        <v>28.787878787878789</v>
      </c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</row>
    <row r="298" spans="1:21" ht="12.75" hidden="1" x14ac:dyDescent="0.2">
      <c r="A298" s="191"/>
      <c r="B298" s="192"/>
      <c r="C298" s="192"/>
      <c r="D298" s="17"/>
      <c r="E298" s="17"/>
      <c r="F298" s="17"/>
      <c r="G298" s="18"/>
      <c r="H298" s="18"/>
      <c r="I298" s="19"/>
      <c r="J298" s="19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 spans="1:21" ht="12.75" hidden="1" x14ac:dyDescent="0.2">
      <c r="A299" s="191"/>
      <c r="B299" s="192"/>
      <c r="C299" s="192"/>
      <c r="D299" s="17"/>
      <c r="E299" s="17"/>
      <c r="F299" s="17"/>
      <c r="G299" s="18"/>
      <c r="H299" s="18"/>
      <c r="I299" s="19"/>
      <c r="J299" s="19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spans="1:21" ht="12.75" hidden="1" x14ac:dyDescent="0.2">
      <c r="A300" s="354"/>
      <c r="B300" s="355"/>
      <c r="C300" s="355"/>
      <c r="D300" s="21"/>
      <c r="E300" s="21"/>
      <c r="F300" s="21"/>
      <c r="G300" s="13"/>
      <c r="H300" s="13"/>
      <c r="I300" s="14"/>
      <c r="J300" s="14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:21" ht="19.5" x14ac:dyDescent="0.3">
      <c r="A301" s="356" t="s">
        <v>125</v>
      </c>
      <c r="B301" s="357"/>
      <c r="C301" s="357"/>
      <c r="D301" s="357"/>
      <c r="E301" s="358"/>
      <c r="F301" s="358"/>
      <c r="G301" s="358"/>
      <c r="H301" s="358"/>
      <c r="I301" s="359"/>
      <c r="J301" s="359"/>
      <c r="K301" s="360"/>
      <c r="L301" s="360"/>
      <c r="M301" s="360"/>
      <c r="N301" s="360"/>
      <c r="O301" s="360"/>
      <c r="P301" s="361"/>
      <c r="Q301" s="360"/>
      <c r="R301" s="360"/>
      <c r="S301" s="360"/>
      <c r="T301" s="360"/>
      <c r="U301" s="361"/>
    </row>
    <row r="302" spans="1:21" ht="19.5" x14ac:dyDescent="0.3">
      <c r="A302" s="362" t="s">
        <v>126</v>
      </c>
      <c r="B302" s="363"/>
      <c r="C302" s="363"/>
      <c r="D302" s="364"/>
      <c r="E302" s="364"/>
      <c r="F302" s="364"/>
      <c r="G302" s="365"/>
      <c r="H302" s="365"/>
      <c r="I302" s="366"/>
      <c r="J302" s="366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</row>
    <row r="303" spans="1:21" ht="19.5" x14ac:dyDescent="0.3">
      <c r="A303" s="368"/>
      <c r="B303" s="369" t="s">
        <v>127</v>
      </c>
      <c r="C303" s="370"/>
      <c r="D303" s="370"/>
      <c r="E303" s="370"/>
      <c r="F303" s="370"/>
      <c r="G303" s="371"/>
      <c r="H303" s="372" t="s">
        <v>35</v>
      </c>
      <c r="I303" s="373">
        <f t="shared" ref="I303:J303" ca="1" si="226">I315</f>
        <v>1500</v>
      </c>
      <c r="J303" s="373">
        <f t="shared" ca="1" si="226"/>
        <v>130</v>
      </c>
      <c r="K303" s="374">
        <f ca="1">IF(I303&gt;0,J303*100/I303,0)</f>
        <v>8.6666666666666661</v>
      </c>
      <c r="L303" s="375"/>
      <c r="M303" s="375"/>
      <c r="N303" s="375"/>
      <c r="O303" s="375"/>
      <c r="P303" s="375"/>
      <c r="Q303" s="375"/>
      <c r="R303" s="375"/>
      <c r="S303" s="375"/>
      <c r="T303" s="375"/>
      <c r="U303" s="375"/>
    </row>
    <row r="304" spans="1:21" ht="19.5" x14ac:dyDescent="0.3">
      <c r="A304" s="146"/>
      <c r="B304" s="40"/>
      <c r="C304" s="147" t="s">
        <v>18</v>
      </c>
      <c r="D304" s="148" t="s">
        <v>19</v>
      </c>
      <c r="E304" s="40"/>
      <c r="F304" s="40"/>
      <c r="G304" s="42"/>
      <c r="H304" s="149" t="s">
        <v>14</v>
      </c>
      <c r="I304" s="44"/>
      <c r="J304" s="44"/>
      <c r="K304" s="45"/>
      <c r="L304" s="150">
        <f t="shared" ref="L304:N304" ca="1" si="227">L305+L306</f>
        <v>5557300</v>
      </c>
      <c r="M304" s="150">
        <f t="shared" ca="1" si="227"/>
        <v>5557300</v>
      </c>
      <c r="N304" s="150">
        <f t="shared" ca="1" si="227"/>
        <v>1879459.42</v>
      </c>
      <c r="O304" s="150">
        <f t="shared" ref="O304:O312" ca="1" si="228">IF(L304&gt;0,N304*100/L304,0)</f>
        <v>33.819650189840388</v>
      </c>
      <c r="P304" s="150">
        <f t="shared" ref="P304:P312" ca="1" si="229">IF(M304&gt;0,N304*100/M304,0)</f>
        <v>33.819650189840388</v>
      </c>
      <c r="Q304" s="150">
        <f t="shared" ref="Q304:S304" ca="1" si="230">Q305+Q306</f>
        <v>16914499.91</v>
      </c>
      <c r="R304" s="150">
        <f t="shared" ca="1" si="230"/>
        <v>0</v>
      </c>
      <c r="S304" s="150">
        <f t="shared" ca="1" si="230"/>
        <v>0</v>
      </c>
      <c r="T304" s="150">
        <f t="shared" ref="T304:T312" ca="1" si="231">IF(Q304&gt;0,S304*100/Q304,0)</f>
        <v>0</v>
      </c>
      <c r="U304" s="150">
        <f t="shared" ref="U304:U312" ca="1" si="232">IF(R304&gt;0,S304*100/R304,0)</f>
        <v>0</v>
      </c>
    </row>
    <row r="305" spans="1:21" ht="18.75" x14ac:dyDescent="0.25">
      <c r="A305" s="146"/>
      <c r="B305" s="40"/>
      <c r="C305" s="40"/>
      <c r="D305" s="40"/>
      <c r="E305" s="48" t="s">
        <v>20</v>
      </c>
      <c r="F305" s="40"/>
      <c r="G305" s="42"/>
      <c r="H305" s="151" t="s">
        <v>14</v>
      </c>
      <c r="I305" s="44"/>
      <c r="J305" s="44"/>
      <c r="K305" s="45"/>
      <c r="L305" s="46">
        <f t="shared" ref="L305:N305" ca="1" si="233">L308+L311</f>
        <v>1129300</v>
      </c>
      <c r="M305" s="46">
        <f t="shared" ca="1" si="233"/>
        <v>1129300</v>
      </c>
      <c r="N305" s="46">
        <f t="shared" ca="1" si="233"/>
        <v>168244.67</v>
      </c>
      <c r="O305" s="46">
        <f t="shared" ca="1" si="228"/>
        <v>14.898137784468254</v>
      </c>
      <c r="P305" s="46">
        <f t="shared" ca="1" si="229"/>
        <v>14.898137784468254</v>
      </c>
      <c r="Q305" s="46">
        <f t="shared" ref="Q305:S305" ca="1" si="234">Q308+Q311</f>
        <v>4752570</v>
      </c>
      <c r="R305" s="46">
        <f t="shared" ca="1" si="234"/>
        <v>0</v>
      </c>
      <c r="S305" s="46">
        <f t="shared" ca="1" si="234"/>
        <v>0</v>
      </c>
      <c r="T305" s="46">
        <f t="shared" ca="1" si="231"/>
        <v>0</v>
      </c>
      <c r="U305" s="46">
        <f t="shared" ca="1" si="232"/>
        <v>0</v>
      </c>
    </row>
    <row r="306" spans="1:21" ht="18.75" x14ac:dyDescent="0.25">
      <c r="A306" s="146"/>
      <c r="B306" s="40"/>
      <c r="C306" s="40"/>
      <c r="D306" s="40"/>
      <c r="E306" s="48" t="s">
        <v>21</v>
      </c>
      <c r="F306" s="40"/>
      <c r="G306" s="42"/>
      <c r="H306" s="151" t="s">
        <v>14</v>
      </c>
      <c r="I306" s="44"/>
      <c r="J306" s="44"/>
      <c r="K306" s="45"/>
      <c r="L306" s="46">
        <f t="shared" ref="L306:N306" ca="1" si="235">L309+L312</f>
        <v>4428000</v>
      </c>
      <c r="M306" s="46">
        <f t="shared" ca="1" si="235"/>
        <v>4428000</v>
      </c>
      <c r="N306" s="46">
        <f t="shared" ca="1" si="235"/>
        <v>1711214.75</v>
      </c>
      <c r="O306" s="46">
        <f t="shared" ca="1" si="228"/>
        <v>38.645319557362242</v>
      </c>
      <c r="P306" s="46">
        <f t="shared" ca="1" si="229"/>
        <v>38.645319557362242</v>
      </c>
      <c r="Q306" s="46">
        <f t="shared" ref="Q306:S306" ca="1" si="236">Q309+Q312</f>
        <v>12161929.91</v>
      </c>
      <c r="R306" s="46">
        <f t="shared" ca="1" si="236"/>
        <v>0</v>
      </c>
      <c r="S306" s="46">
        <f t="shared" ca="1" si="236"/>
        <v>0</v>
      </c>
      <c r="T306" s="46">
        <f t="shared" ca="1" si="231"/>
        <v>0</v>
      </c>
      <c r="U306" s="46">
        <f t="shared" ca="1" si="232"/>
        <v>0</v>
      </c>
    </row>
    <row r="307" spans="1:21" ht="18.75" x14ac:dyDescent="0.25">
      <c r="A307" s="146"/>
      <c r="B307" s="40"/>
      <c r="C307" s="40"/>
      <c r="D307" s="41" t="s">
        <v>22</v>
      </c>
      <c r="E307" s="40"/>
      <c r="F307" s="40"/>
      <c r="G307" s="42"/>
      <c r="H307" s="152" t="s">
        <v>14</v>
      </c>
      <c r="I307" s="153"/>
      <c r="J307" s="153"/>
      <c r="K307" s="154"/>
      <c r="L307" s="46">
        <f t="shared" ref="L307:N307" ca="1" si="237">L308+L309</f>
        <v>5557300</v>
      </c>
      <c r="M307" s="46">
        <f t="shared" ca="1" si="237"/>
        <v>5557300</v>
      </c>
      <c r="N307" s="46">
        <f t="shared" ca="1" si="237"/>
        <v>1879459.42</v>
      </c>
      <c r="O307" s="46">
        <f t="shared" ca="1" si="228"/>
        <v>33.819650189840388</v>
      </c>
      <c r="P307" s="46">
        <f t="shared" ca="1" si="229"/>
        <v>33.819650189840388</v>
      </c>
      <c r="Q307" s="46">
        <f t="shared" ref="Q307:S307" ca="1" si="238">Q308+Q309</f>
        <v>16914499.91</v>
      </c>
      <c r="R307" s="46">
        <f t="shared" ca="1" si="238"/>
        <v>0</v>
      </c>
      <c r="S307" s="46">
        <f t="shared" ca="1" si="238"/>
        <v>0</v>
      </c>
      <c r="T307" s="46">
        <f t="shared" ca="1" si="231"/>
        <v>0</v>
      </c>
      <c r="U307" s="46">
        <f t="shared" ca="1" si="232"/>
        <v>0</v>
      </c>
    </row>
    <row r="308" spans="1:21" ht="18.75" x14ac:dyDescent="0.25">
      <c r="A308" s="146"/>
      <c r="B308" s="40"/>
      <c r="C308" s="40"/>
      <c r="D308" s="40"/>
      <c r="E308" s="48" t="s">
        <v>36</v>
      </c>
      <c r="F308" s="40"/>
      <c r="G308" s="42"/>
      <c r="H308" s="152" t="s">
        <v>14</v>
      </c>
      <c r="I308" s="153"/>
      <c r="J308" s="153"/>
      <c r="K308" s="154"/>
      <c r="L308" s="46">
        <f ca="1">IFERROR(__xludf.DUMMYFUNCTION("IMPORTRANGE(""https://docs.google.com/spreadsheets/d/1-uDff_7J0KD5mKrp0Vvzr7lt3OU09vwQwhkpOPPYv2Y/edit?usp=sharing"",""งบพรบ!DY9"")"),1129300)</f>
        <v>1129300</v>
      </c>
      <c r="M308" s="46">
        <f ca="1">IFERROR(__xludf.DUMMYFUNCTION("IMPORTRANGE(""https://docs.google.com/spreadsheets/d/1-uDff_7J0KD5mKrp0Vvzr7lt3OU09vwQwhkpOPPYv2Y/edit?usp=sharing"",""งบพรบ!ED9"")"),1129300)</f>
        <v>1129300</v>
      </c>
      <c r="N308" s="46">
        <f ca="1">IFERROR(__xludf.DUMMYFUNCTION("IMPORTRANGE(""https://docs.google.com/spreadsheets/d/1-uDff_7J0KD5mKrp0Vvzr7lt3OU09vwQwhkpOPPYv2Y/edit?usp=sharing"",""งบพรบ!EF9"")"),168244.67)</f>
        <v>168244.67</v>
      </c>
      <c r="O308" s="46">
        <f t="shared" ca="1" si="228"/>
        <v>14.898137784468254</v>
      </c>
      <c r="P308" s="46">
        <f t="shared" ca="1" si="229"/>
        <v>14.898137784468254</v>
      </c>
      <c r="Q308" s="46">
        <f ca="1">IFERROR(__xludf.DUMMYFUNCTION("IMPORTRANGE(""https://docs.google.com/spreadsheets/d/1ItG2mGa2ceCfYo0BwxsXqNm01IGEUdYcSSLTEv9YCik/edit?usp=sharing"",""เบิกจ่ายกองทุน!AP11"")"),4752570)</f>
        <v>4752570</v>
      </c>
      <c r="R308" s="46">
        <f ca="1">IFERROR(__xludf.DUMMYFUNCTION("IMPORTRANGE(""https://docs.google.com/spreadsheets/d/1ItG2mGa2ceCfYo0BwxsXqNm01IGEUdYcSSLTEv9YCik/edit?usp=sharing"",""เบิกจ่ายกองทุน!AQ11"")"),0)</f>
        <v>0</v>
      </c>
      <c r="S308" s="46">
        <f ca="1">IFERROR(__xludf.DUMMYFUNCTION("IMPORTRANGE(""https://docs.google.com/spreadsheets/d/1ItG2mGa2ceCfYo0BwxsXqNm01IGEUdYcSSLTEv9YCik/edit?usp=sharing"",""เบิกจ่ายกองทุน!AR11"")"),0)</f>
        <v>0</v>
      </c>
      <c r="T308" s="46">
        <f t="shared" ca="1" si="231"/>
        <v>0</v>
      </c>
      <c r="U308" s="46">
        <f t="shared" ca="1" si="232"/>
        <v>0</v>
      </c>
    </row>
    <row r="309" spans="1:21" ht="18.75" x14ac:dyDescent="0.25">
      <c r="A309" s="146"/>
      <c r="B309" s="40"/>
      <c r="C309" s="40"/>
      <c r="D309" s="40"/>
      <c r="E309" s="48" t="s">
        <v>37</v>
      </c>
      <c r="F309" s="40"/>
      <c r="G309" s="42"/>
      <c r="H309" s="152" t="s">
        <v>14</v>
      </c>
      <c r="I309" s="153"/>
      <c r="J309" s="153"/>
      <c r="K309" s="154"/>
      <c r="L309" s="46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4428000)</f>
        <v>4428000</v>
      </c>
      <c r="M309" s="46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4428000)</f>
        <v>4428000</v>
      </c>
      <c r="N309" s="46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1711214.75)</f>
        <v>1711214.75</v>
      </c>
      <c r="O309" s="46">
        <f t="shared" ca="1" si="228"/>
        <v>38.645319557362242</v>
      </c>
      <c r="P309" s="46">
        <f t="shared" ca="1" si="229"/>
        <v>38.645319557362242</v>
      </c>
      <c r="Q309" s="46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9" s="46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0)</f>
        <v>0</v>
      </c>
      <c r="S309" s="46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0)</f>
        <v>0</v>
      </c>
      <c r="T309" s="46">
        <f t="shared" ca="1" si="231"/>
        <v>0</v>
      </c>
      <c r="U309" s="46">
        <f t="shared" ca="1" si="232"/>
        <v>0</v>
      </c>
    </row>
    <row r="310" spans="1:21" ht="18.75" x14ac:dyDescent="0.25">
      <c r="A310" s="146"/>
      <c r="B310" s="40"/>
      <c r="C310" s="40"/>
      <c r="D310" s="41" t="s">
        <v>23</v>
      </c>
      <c r="E310" s="40"/>
      <c r="F310" s="40"/>
      <c r="G310" s="42"/>
      <c r="H310" s="155" t="s">
        <v>14</v>
      </c>
      <c r="I310" s="153"/>
      <c r="J310" s="153"/>
      <c r="K310" s="154"/>
      <c r="L310" s="46">
        <f t="shared" ref="L310:N310" ca="1" si="239">L311+L312</f>
        <v>0</v>
      </c>
      <c r="M310" s="46">
        <f t="shared" ca="1" si="239"/>
        <v>0</v>
      </c>
      <c r="N310" s="46">
        <f t="shared" ca="1" si="239"/>
        <v>0</v>
      </c>
      <c r="O310" s="46">
        <f t="shared" ca="1" si="228"/>
        <v>0</v>
      </c>
      <c r="P310" s="46">
        <f t="shared" ca="1" si="229"/>
        <v>0</v>
      </c>
      <c r="Q310" s="46">
        <f t="shared" ref="Q310:S310" ca="1" si="240">Q311+Q312</f>
        <v>0</v>
      </c>
      <c r="R310" s="46">
        <f t="shared" ca="1" si="240"/>
        <v>0</v>
      </c>
      <c r="S310" s="46">
        <f t="shared" ca="1" si="240"/>
        <v>0</v>
      </c>
      <c r="T310" s="46">
        <f t="shared" ca="1" si="231"/>
        <v>0</v>
      </c>
      <c r="U310" s="46">
        <f t="shared" ca="1" si="232"/>
        <v>0</v>
      </c>
    </row>
    <row r="311" spans="1:21" ht="18.75" x14ac:dyDescent="0.25">
      <c r="A311" s="146"/>
      <c r="B311" s="40"/>
      <c r="C311" s="40"/>
      <c r="D311" s="40"/>
      <c r="E311" s="48" t="s">
        <v>20</v>
      </c>
      <c r="F311" s="40"/>
      <c r="G311" s="42"/>
      <c r="H311" s="152" t="s">
        <v>14</v>
      </c>
      <c r="I311" s="153"/>
      <c r="J311" s="153"/>
      <c r="K311" s="154"/>
      <c r="L311" s="46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1" s="46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1" s="46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1" s="46">
        <f t="shared" ca="1" si="228"/>
        <v>0</v>
      </c>
      <c r="P311" s="46">
        <f t="shared" ca="1" si="229"/>
        <v>0</v>
      </c>
      <c r="Q311" s="156">
        <v>0</v>
      </c>
      <c r="R311" s="156">
        <v>0</v>
      </c>
      <c r="S311" s="156">
        <v>0</v>
      </c>
      <c r="T311" s="46">
        <f t="shared" si="231"/>
        <v>0</v>
      </c>
      <c r="U311" s="46">
        <f t="shared" si="232"/>
        <v>0</v>
      </c>
    </row>
    <row r="312" spans="1:21" ht="18.75" x14ac:dyDescent="0.25">
      <c r="A312" s="146"/>
      <c r="B312" s="40"/>
      <c r="C312" s="40"/>
      <c r="D312" s="40"/>
      <c r="E312" s="48" t="s">
        <v>21</v>
      </c>
      <c r="F312" s="40"/>
      <c r="G312" s="42"/>
      <c r="H312" s="155" t="s">
        <v>14</v>
      </c>
      <c r="I312" s="153"/>
      <c r="J312" s="153"/>
      <c r="K312" s="154"/>
      <c r="L312" s="46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2" s="46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2" s="46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2" s="46">
        <f t="shared" ca="1" si="228"/>
        <v>0</v>
      </c>
      <c r="P312" s="46">
        <f t="shared" ca="1" si="229"/>
        <v>0</v>
      </c>
      <c r="Q312" s="46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2" s="46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2" s="46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2" s="46">
        <f t="shared" ca="1" si="231"/>
        <v>0</v>
      </c>
      <c r="U312" s="46">
        <f t="shared" ca="1" si="232"/>
        <v>0</v>
      </c>
    </row>
    <row r="313" spans="1:21" ht="19.5" x14ac:dyDescent="0.3">
      <c r="A313" s="184"/>
      <c r="B313" s="185"/>
      <c r="C313" s="147" t="s">
        <v>18</v>
      </c>
      <c r="D313" s="187" t="s">
        <v>38</v>
      </c>
      <c r="E313" s="188"/>
      <c r="F313" s="188"/>
      <c r="G313" s="189"/>
      <c r="H313" s="190"/>
      <c r="I313" s="44"/>
      <c r="J313" s="44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</row>
    <row r="314" spans="1:21" ht="18.75" hidden="1" x14ac:dyDescent="0.25">
      <c r="A314" s="376"/>
      <c r="B314" s="377"/>
      <c r="C314" s="377"/>
      <c r="D314" s="378"/>
      <c r="E314" s="379"/>
      <c r="F314" s="379"/>
      <c r="G314" s="380"/>
      <c r="H314" s="380"/>
      <c r="I314" s="381"/>
      <c r="J314" s="382"/>
      <c r="K314" s="383"/>
      <c r="L314" s="383"/>
      <c r="M314" s="383"/>
      <c r="N314" s="383"/>
      <c r="O314" s="383"/>
      <c r="P314" s="383"/>
      <c r="Q314" s="383"/>
      <c r="R314" s="383"/>
      <c r="S314" s="383"/>
      <c r="T314" s="383"/>
      <c r="U314" s="383"/>
    </row>
    <row r="315" spans="1:21" ht="18.75" x14ac:dyDescent="0.25">
      <c r="A315" s="184"/>
      <c r="B315" s="185"/>
      <c r="C315" s="185"/>
      <c r="D315" s="384" t="s">
        <v>121</v>
      </c>
      <c r="E315" s="218"/>
      <c r="F315" s="218"/>
      <c r="G315" s="190"/>
      <c r="H315" s="385" t="s">
        <v>35</v>
      </c>
      <c r="I315" s="219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5" s="219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130)</f>
        <v>130</v>
      </c>
      <c r="K315" s="46">
        <f ca="1">IF(I315&gt;0,J315*100/I315,0)</f>
        <v>8.6666666666666661</v>
      </c>
      <c r="L315" s="45"/>
      <c r="M315" s="45"/>
      <c r="N315" s="45"/>
      <c r="O315" s="45"/>
      <c r="P315" s="45"/>
      <c r="Q315" s="45"/>
      <c r="R315" s="45"/>
      <c r="S315" s="45"/>
      <c r="T315" s="45"/>
      <c r="U315" s="45"/>
    </row>
    <row r="316" spans="1:21" ht="18.75" hidden="1" x14ac:dyDescent="0.25">
      <c r="A316" s="376"/>
      <c r="B316" s="377"/>
      <c r="C316" s="377"/>
      <c r="D316" s="386"/>
      <c r="E316" s="379"/>
      <c r="F316" s="379"/>
      <c r="G316" s="380"/>
      <c r="H316" s="387"/>
      <c r="I316" s="382"/>
      <c r="J316" s="382"/>
      <c r="K316" s="388"/>
      <c r="L316" s="383"/>
      <c r="M316" s="383"/>
      <c r="N316" s="383"/>
      <c r="O316" s="383"/>
      <c r="P316" s="383"/>
      <c r="Q316" s="383"/>
      <c r="R316" s="383"/>
      <c r="S316" s="383"/>
      <c r="T316" s="383"/>
      <c r="U316" s="383"/>
    </row>
    <row r="317" spans="1:21" ht="18.75" hidden="1" x14ac:dyDescent="0.25">
      <c r="A317" s="376"/>
      <c r="B317" s="377"/>
      <c r="C317" s="377"/>
      <c r="D317" s="378"/>
      <c r="E317" s="379"/>
      <c r="F317" s="379"/>
      <c r="G317" s="380"/>
      <c r="H317" s="387"/>
      <c r="I317" s="382"/>
      <c r="J317" s="382"/>
      <c r="K317" s="388"/>
      <c r="L317" s="383"/>
      <c r="M317" s="383"/>
      <c r="N317" s="383"/>
      <c r="O317" s="383"/>
      <c r="P317" s="383"/>
      <c r="Q317" s="383"/>
      <c r="R317" s="383"/>
      <c r="S317" s="383"/>
      <c r="T317" s="383"/>
      <c r="U317" s="383"/>
    </row>
    <row r="318" spans="1:21" ht="18.75" hidden="1" x14ac:dyDescent="0.25">
      <c r="A318" s="376"/>
      <c r="B318" s="377"/>
      <c r="C318" s="377"/>
      <c r="D318" s="378"/>
      <c r="E318" s="379"/>
      <c r="F318" s="379"/>
      <c r="G318" s="380"/>
      <c r="H318" s="387"/>
      <c r="I318" s="382"/>
      <c r="J318" s="382"/>
      <c r="K318" s="388"/>
      <c r="L318" s="383"/>
      <c r="M318" s="383"/>
      <c r="N318" s="383"/>
      <c r="O318" s="383"/>
      <c r="P318" s="383"/>
      <c r="Q318" s="383"/>
      <c r="R318" s="383"/>
      <c r="S318" s="383"/>
      <c r="T318" s="383"/>
      <c r="U318" s="383"/>
    </row>
    <row r="319" spans="1:21" ht="19.5" x14ac:dyDescent="0.3">
      <c r="A319" s="389" t="s">
        <v>128</v>
      </c>
      <c r="B319" s="390"/>
      <c r="C319" s="390"/>
      <c r="D319" s="391"/>
      <c r="E319" s="390"/>
      <c r="F319" s="390"/>
      <c r="G319" s="390"/>
      <c r="H319" s="391"/>
      <c r="I319" s="392"/>
      <c r="J319" s="392"/>
      <c r="K319" s="393"/>
      <c r="L319" s="393"/>
      <c r="M319" s="393"/>
      <c r="N319" s="393"/>
      <c r="O319" s="393"/>
      <c r="P319" s="393"/>
      <c r="Q319" s="393"/>
      <c r="R319" s="393"/>
      <c r="S319" s="393"/>
      <c r="T319" s="393"/>
      <c r="U319" s="393"/>
    </row>
    <row r="320" spans="1:21" ht="19.5" x14ac:dyDescent="0.3">
      <c r="A320" s="394"/>
      <c r="B320" s="395" t="s">
        <v>129</v>
      </c>
      <c r="C320" s="396"/>
      <c r="D320" s="397"/>
      <c r="E320" s="398"/>
      <c r="F320" s="398"/>
      <c r="G320" s="399"/>
      <c r="H320" s="400" t="s">
        <v>130</v>
      </c>
      <c r="I320" s="401">
        <f t="shared" ref="I320:J320" ca="1" si="241">I331</f>
        <v>10</v>
      </c>
      <c r="J320" s="401">
        <f t="shared" ca="1" si="241"/>
        <v>3</v>
      </c>
      <c r="K320" s="402">
        <f ca="1">IF(I320&gt;0,J320*100/I320,0)</f>
        <v>30</v>
      </c>
      <c r="L320" s="403"/>
      <c r="M320" s="403"/>
      <c r="N320" s="403"/>
      <c r="O320" s="403"/>
      <c r="P320" s="403"/>
      <c r="Q320" s="403"/>
      <c r="R320" s="403"/>
      <c r="S320" s="403"/>
      <c r="T320" s="403"/>
      <c r="U320" s="403"/>
    </row>
    <row r="321" spans="1:21" ht="19.5" x14ac:dyDescent="0.3">
      <c r="A321" s="230"/>
      <c r="B321" s="231"/>
      <c r="C321" s="159" t="s">
        <v>18</v>
      </c>
      <c r="D321" s="232" t="s">
        <v>19</v>
      </c>
      <c r="E321" s="231"/>
      <c r="F321" s="231"/>
      <c r="G321" s="195"/>
      <c r="H321" s="233" t="s">
        <v>14</v>
      </c>
      <c r="I321" s="196"/>
      <c r="J321" s="196"/>
      <c r="K321" s="197"/>
      <c r="L321" s="234">
        <f t="shared" ref="L321:N321" ca="1" si="242">L322+L323</f>
        <v>2767600</v>
      </c>
      <c r="M321" s="234">
        <f t="shared" ca="1" si="242"/>
        <v>2767600</v>
      </c>
      <c r="N321" s="234">
        <f t="shared" ca="1" si="242"/>
        <v>908374.34</v>
      </c>
      <c r="O321" s="234">
        <f t="shared" ref="O321:O329" ca="1" si="243">IF(L321&gt;0,N321*100/L321,0)</f>
        <v>32.821735077323311</v>
      </c>
      <c r="P321" s="234">
        <f t="shared" ref="P321:P329" ca="1" si="244">IF(M321&gt;0,N321*100/M321,0)</f>
        <v>32.821735077323311</v>
      </c>
      <c r="Q321" s="234">
        <f t="shared" ref="Q321:S321" si="245">Q322+Q323</f>
        <v>0</v>
      </c>
      <c r="R321" s="234">
        <f t="shared" si="245"/>
        <v>0</v>
      </c>
      <c r="S321" s="234">
        <f t="shared" si="245"/>
        <v>0</v>
      </c>
      <c r="T321" s="234">
        <f t="shared" ref="T321:T324" si="246">IF(Q321&gt;0,S321*100/Q321,0)</f>
        <v>0</v>
      </c>
      <c r="U321" s="234">
        <f t="shared" ref="U321:U324" si="247">IF(R321&gt;0,S321*100/R321,0)</f>
        <v>0</v>
      </c>
    </row>
    <row r="322" spans="1:21" ht="18.75" x14ac:dyDescent="0.25">
      <c r="A322" s="230"/>
      <c r="B322" s="231"/>
      <c r="C322" s="231"/>
      <c r="D322" s="231"/>
      <c r="E322" s="235" t="s">
        <v>20</v>
      </c>
      <c r="F322" s="231"/>
      <c r="G322" s="195"/>
      <c r="H322" s="236" t="s">
        <v>14</v>
      </c>
      <c r="I322" s="196"/>
      <c r="J322" s="196"/>
      <c r="K322" s="197"/>
      <c r="L322" s="201">
        <f t="shared" ref="L322:N322" ca="1" si="248">L325+L328</f>
        <v>2517600</v>
      </c>
      <c r="M322" s="201">
        <f t="shared" ca="1" si="248"/>
        <v>2457600</v>
      </c>
      <c r="N322" s="201">
        <f t="shared" ca="1" si="248"/>
        <v>780183.24</v>
      </c>
      <c r="O322" s="201">
        <f t="shared" ca="1" si="243"/>
        <v>30.989165872259296</v>
      </c>
      <c r="P322" s="201">
        <f t="shared" ca="1" si="244"/>
        <v>31.745737304687498</v>
      </c>
      <c r="Q322" s="237">
        <f t="shared" ref="Q322:S322" si="249">Q325+Q328</f>
        <v>0</v>
      </c>
      <c r="R322" s="237">
        <f t="shared" si="249"/>
        <v>0</v>
      </c>
      <c r="S322" s="237">
        <f t="shared" si="249"/>
        <v>0</v>
      </c>
      <c r="T322" s="237">
        <f t="shared" si="246"/>
        <v>0</v>
      </c>
      <c r="U322" s="237">
        <f t="shared" si="247"/>
        <v>0</v>
      </c>
    </row>
    <row r="323" spans="1:21" ht="18.75" x14ac:dyDescent="0.25">
      <c r="A323" s="230"/>
      <c r="B323" s="231"/>
      <c r="C323" s="231"/>
      <c r="D323" s="231"/>
      <c r="E323" s="235" t="s">
        <v>21</v>
      </c>
      <c r="F323" s="231"/>
      <c r="G323" s="195"/>
      <c r="H323" s="236" t="s">
        <v>14</v>
      </c>
      <c r="I323" s="196"/>
      <c r="J323" s="196"/>
      <c r="K323" s="197"/>
      <c r="L323" s="201">
        <f t="shared" ref="L323:N323" ca="1" si="250">L326+L329</f>
        <v>250000</v>
      </c>
      <c r="M323" s="201">
        <f t="shared" ca="1" si="250"/>
        <v>310000</v>
      </c>
      <c r="N323" s="201">
        <f t="shared" ca="1" si="250"/>
        <v>128191.1</v>
      </c>
      <c r="O323" s="201">
        <f t="shared" ca="1" si="243"/>
        <v>51.276440000000001</v>
      </c>
      <c r="P323" s="201">
        <f t="shared" ca="1" si="244"/>
        <v>41.351967741935482</v>
      </c>
      <c r="Q323" s="201">
        <f t="shared" ref="Q323:S323" si="251">Q326+Q329</f>
        <v>0</v>
      </c>
      <c r="R323" s="201">
        <f t="shared" si="251"/>
        <v>0</v>
      </c>
      <c r="S323" s="201">
        <f t="shared" si="251"/>
        <v>0</v>
      </c>
      <c r="T323" s="201">
        <f t="shared" si="246"/>
        <v>0</v>
      </c>
      <c r="U323" s="201">
        <f t="shared" si="247"/>
        <v>0</v>
      </c>
    </row>
    <row r="324" spans="1:21" ht="18.75" x14ac:dyDescent="0.25">
      <c r="A324" s="230"/>
      <c r="B324" s="231"/>
      <c r="C324" s="231"/>
      <c r="D324" s="238" t="s">
        <v>22</v>
      </c>
      <c r="E324" s="231"/>
      <c r="F324" s="231"/>
      <c r="G324" s="195"/>
      <c r="H324" s="239" t="s">
        <v>14</v>
      </c>
      <c r="I324" s="164"/>
      <c r="J324" s="164"/>
      <c r="K324" s="165"/>
      <c r="L324" s="201">
        <f t="shared" ref="L324:N324" ca="1" si="252">L325+L326</f>
        <v>2767600</v>
      </c>
      <c r="M324" s="201">
        <f t="shared" ca="1" si="252"/>
        <v>2767600</v>
      </c>
      <c r="N324" s="201">
        <f t="shared" ca="1" si="252"/>
        <v>908374.34</v>
      </c>
      <c r="O324" s="201">
        <f t="shared" ca="1" si="243"/>
        <v>32.821735077323311</v>
      </c>
      <c r="P324" s="201">
        <f t="shared" ca="1" si="244"/>
        <v>32.821735077323311</v>
      </c>
      <c r="Q324" s="201">
        <f t="shared" ref="Q324:S324" si="253">Q325+Q326</f>
        <v>0</v>
      </c>
      <c r="R324" s="201">
        <f t="shared" si="253"/>
        <v>0</v>
      </c>
      <c r="S324" s="201">
        <f t="shared" si="253"/>
        <v>0</v>
      </c>
      <c r="T324" s="201">
        <f t="shared" si="246"/>
        <v>0</v>
      </c>
      <c r="U324" s="201">
        <f t="shared" si="247"/>
        <v>0</v>
      </c>
    </row>
    <row r="325" spans="1:21" ht="18.75" x14ac:dyDescent="0.25">
      <c r="A325" s="230"/>
      <c r="B325" s="231"/>
      <c r="C325" s="231"/>
      <c r="D325" s="231"/>
      <c r="E325" s="235" t="s">
        <v>36</v>
      </c>
      <c r="F325" s="231"/>
      <c r="G325" s="195"/>
      <c r="H325" s="239" t="s">
        <v>14</v>
      </c>
      <c r="I325" s="164"/>
      <c r="J325" s="164"/>
      <c r="K325" s="165"/>
      <c r="L325" s="201">
        <f ca="1">IFERROR(__xludf.DUMMYFUNCTION("IMPORTRANGE(""https://docs.google.com/spreadsheets/d/1-uDff_7J0KD5mKrp0Vvzr7lt3OU09vwQwhkpOPPYv2Y/edit?usp=sharing"",""งบพรบ!EI9"")"),2517600)</f>
        <v>2517600</v>
      </c>
      <c r="M325" s="201">
        <f ca="1">IFERROR(__xludf.DUMMYFUNCTION("IMPORTRANGE(""https://docs.google.com/spreadsheets/d/1-uDff_7J0KD5mKrp0Vvzr7lt3OU09vwQwhkpOPPYv2Y/edit?usp=sharing"",""งบพรบ!EN9"")"),2457600)</f>
        <v>2457600</v>
      </c>
      <c r="N325" s="201">
        <f ca="1">IFERROR(__xludf.DUMMYFUNCTION("IMPORTRANGE(""https://docs.google.com/spreadsheets/d/1-uDff_7J0KD5mKrp0Vvzr7lt3OU09vwQwhkpOPPYv2Y/edit?usp=sharing"",""งบพรบ!EP9"")"),780183.24)</f>
        <v>780183.24</v>
      </c>
      <c r="O325" s="201">
        <f t="shared" ca="1" si="243"/>
        <v>30.989165872259296</v>
      </c>
      <c r="P325" s="201">
        <f t="shared" ca="1" si="244"/>
        <v>31.745737304687498</v>
      </c>
      <c r="Q325" s="241">
        <v>0</v>
      </c>
      <c r="R325" s="241">
        <v>0</v>
      </c>
      <c r="S325" s="241">
        <v>0</v>
      </c>
      <c r="T325" s="241">
        <v>0</v>
      </c>
      <c r="U325" s="241">
        <v>0</v>
      </c>
    </row>
    <row r="326" spans="1:21" ht="18.75" x14ac:dyDescent="0.25">
      <c r="A326" s="230"/>
      <c r="B326" s="231"/>
      <c r="C326" s="231"/>
      <c r="D326" s="231"/>
      <c r="E326" s="235" t="s">
        <v>37</v>
      </c>
      <c r="F326" s="231"/>
      <c r="G326" s="195"/>
      <c r="H326" s="239" t="s">
        <v>14</v>
      </c>
      <c r="I326" s="164"/>
      <c r="J326" s="164"/>
      <c r="K326" s="165"/>
      <c r="L326" s="201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250000)</f>
        <v>250000</v>
      </c>
      <c r="M326" s="201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310000)</f>
        <v>310000</v>
      </c>
      <c r="N326" s="201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128191.1)</f>
        <v>128191.1</v>
      </c>
      <c r="O326" s="201">
        <f t="shared" ca="1" si="243"/>
        <v>51.276440000000001</v>
      </c>
      <c r="P326" s="201">
        <f t="shared" ca="1" si="244"/>
        <v>41.351967741935482</v>
      </c>
      <c r="Q326" s="352">
        <v>0</v>
      </c>
      <c r="R326" s="352">
        <v>0</v>
      </c>
      <c r="S326" s="352">
        <v>0</v>
      </c>
      <c r="T326" s="352">
        <v>0</v>
      </c>
      <c r="U326" s="352">
        <v>0</v>
      </c>
    </row>
    <row r="327" spans="1:21" ht="18.75" x14ac:dyDescent="0.25">
      <c r="A327" s="230"/>
      <c r="B327" s="231"/>
      <c r="C327" s="231"/>
      <c r="D327" s="238" t="s">
        <v>23</v>
      </c>
      <c r="E327" s="231"/>
      <c r="F327" s="231"/>
      <c r="G327" s="195"/>
      <c r="H327" s="240" t="s">
        <v>14</v>
      </c>
      <c r="I327" s="164"/>
      <c r="J327" s="164"/>
      <c r="K327" s="165"/>
      <c r="L327" s="201">
        <f t="shared" ref="L327:N327" ca="1" si="254">L328+L329</f>
        <v>0</v>
      </c>
      <c r="M327" s="201">
        <f t="shared" ca="1" si="254"/>
        <v>0</v>
      </c>
      <c r="N327" s="201">
        <f t="shared" ca="1" si="254"/>
        <v>0</v>
      </c>
      <c r="O327" s="201">
        <f t="shared" ca="1" si="243"/>
        <v>0</v>
      </c>
      <c r="P327" s="201">
        <f t="shared" ca="1" si="244"/>
        <v>0</v>
      </c>
      <c r="Q327" s="201">
        <f t="shared" ref="Q327:S327" si="255">Q328+Q329</f>
        <v>0</v>
      </c>
      <c r="R327" s="201">
        <f t="shared" si="255"/>
        <v>0</v>
      </c>
      <c r="S327" s="201">
        <f t="shared" si="255"/>
        <v>0</v>
      </c>
      <c r="T327" s="201">
        <f>IF(Q327&gt;0,S327*100/Q327,0)</f>
        <v>0</v>
      </c>
      <c r="U327" s="201">
        <f>IF(R327&gt;0,S327*100/R327,0)</f>
        <v>0</v>
      </c>
    </row>
    <row r="328" spans="1:21" ht="18.75" x14ac:dyDescent="0.25">
      <c r="A328" s="230"/>
      <c r="B328" s="231"/>
      <c r="C328" s="231"/>
      <c r="D328" s="231"/>
      <c r="E328" s="235" t="s">
        <v>20</v>
      </c>
      <c r="F328" s="231"/>
      <c r="G328" s="195"/>
      <c r="H328" s="239" t="s">
        <v>14</v>
      </c>
      <c r="I328" s="164"/>
      <c r="J328" s="164"/>
      <c r="K328" s="165"/>
      <c r="L328" s="201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8" s="201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8" s="201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8" s="201">
        <f t="shared" ca="1" si="243"/>
        <v>0</v>
      </c>
      <c r="P328" s="201">
        <f t="shared" ca="1" si="244"/>
        <v>0</v>
      </c>
      <c r="Q328" s="241">
        <v>0</v>
      </c>
      <c r="R328" s="241">
        <v>0</v>
      </c>
      <c r="S328" s="241">
        <v>0</v>
      </c>
      <c r="T328" s="241">
        <v>0</v>
      </c>
      <c r="U328" s="241">
        <v>0</v>
      </c>
    </row>
    <row r="329" spans="1:21" ht="18.75" x14ac:dyDescent="0.25">
      <c r="A329" s="230"/>
      <c r="B329" s="231"/>
      <c r="C329" s="231"/>
      <c r="D329" s="231"/>
      <c r="E329" s="235" t="s">
        <v>21</v>
      </c>
      <c r="F329" s="231"/>
      <c r="G329" s="195"/>
      <c r="H329" s="240" t="s">
        <v>14</v>
      </c>
      <c r="I329" s="164"/>
      <c r="J329" s="164"/>
      <c r="K329" s="165"/>
      <c r="L329" s="201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0)</f>
        <v>0</v>
      </c>
      <c r="M329" s="201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0)</f>
        <v>0</v>
      </c>
      <c r="N329" s="201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0)</f>
        <v>0</v>
      </c>
      <c r="O329" s="201">
        <f t="shared" ca="1" si="243"/>
        <v>0</v>
      </c>
      <c r="P329" s="201">
        <f t="shared" ca="1" si="244"/>
        <v>0</v>
      </c>
      <c r="Q329" s="352">
        <v>0</v>
      </c>
      <c r="R329" s="352">
        <v>0</v>
      </c>
      <c r="S329" s="352">
        <v>0</v>
      </c>
      <c r="T329" s="352">
        <v>0</v>
      </c>
      <c r="U329" s="352">
        <v>0</v>
      </c>
    </row>
    <row r="330" spans="1:21" ht="19.5" x14ac:dyDescent="0.3">
      <c r="A330" s="157"/>
      <c r="B330" s="158"/>
      <c r="C330" s="159" t="s">
        <v>18</v>
      </c>
      <c r="D330" s="160" t="s">
        <v>38</v>
      </c>
      <c r="E330" s="161"/>
      <c r="F330" s="161"/>
      <c r="G330" s="162"/>
      <c r="H330" s="163"/>
      <c r="I330" s="164"/>
      <c r="J330" s="196"/>
      <c r="K330" s="197"/>
      <c r="L330" s="197"/>
      <c r="M330" s="197"/>
      <c r="N330" s="197"/>
      <c r="O330" s="165"/>
      <c r="P330" s="165"/>
      <c r="Q330" s="197"/>
      <c r="R330" s="197"/>
      <c r="S330" s="197"/>
      <c r="T330" s="165"/>
      <c r="U330" s="165"/>
    </row>
    <row r="331" spans="1:21" ht="18.75" x14ac:dyDescent="0.25">
      <c r="A331" s="157"/>
      <c r="B331" s="158"/>
      <c r="C331" s="158"/>
      <c r="D331" s="166" t="s">
        <v>131</v>
      </c>
      <c r="E331" s="167"/>
      <c r="F331" s="167"/>
      <c r="G331" s="163"/>
      <c r="H331" s="199" t="s">
        <v>130</v>
      </c>
      <c r="I331" s="200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10)</f>
        <v>10</v>
      </c>
      <c r="J331" s="200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3)</f>
        <v>3</v>
      </c>
      <c r="K331" s="201">
        <f ca="1">IF(I331&gt;0,J331*100/I331,0)</f>
        <v>30</v>
      </c>
      <c r="L331" s="197"/>
      <c r="M331" s="197"/>
      <c r="N331" s="197"/>
      <c r="O331" s="165"/>
      <c r="P331" s="165"/>
      <c r="Q331" s="197"/>
      <c r="R331" s="197"/>
      <c r="S331" s="197"/>
      <c r="T331" s="165"/>
      <c r="U331" s="165"/>
    </row>
    <row r="332" spans="1:21" ht="19.5" x14ac:dyDescent="0.3">
      <c r="A332" s="389" t="s">
        <v>132</v>
      </c>
      <c r="B332" s="390"/>
      <c r="C332" s="390"/>
      <c r="D332" s="391"/>
      <c r="E332" s="390"/>
      <c r="F332" s="390"/>
      <c r="G332" s="390"/>
      <c r="H332" s="391"/>
      <c r="I332" s="392"/>
      <c r="J332" s="392"/>
      <c r="K332" s="393"/>
      <c r="L332" s="393"/>
      <c r="M332" s="393"/>
      <c r="N332" s="393"/>
      <c r="O332" s="393"/>
      <c r="P332" s="393"/>
      <c r="Q332" s="393"/>
      <c r="R332" s="393"/>
      <c r="S332" s="393"/>
      <c r="T332" s="393"/>
      <c r="U332" s="393"/>
    </row>
    <row r="333" spans="1:21" ht="19.5" x14ac:dyDescent="0.3">
      <c r="A333" s="404"/>
      <c r="B333" s="395" t="s">
        <v>133</v>
      </c>
      <c r="C333" s="397"/>
      <c r="D333" s="398"/>
      <c r="E333" s="398"/>
      <c r="F333" s="398"/>
      <c r="G333" s="399"/>
      <c r="H333" s="400" t="s">
        <v>35</v>
      </c>
      <c r="I333" s="401">
        <f ca="1">I345</f>
        <v>120000</v>
      </c>
      <c r="J333" s="401">
        <f ca="1">J345+J348+J349+J350+J354</f>
        <v>277582</v>
      </c>
      <c r="K333" s="402">
        <f ca="1">IF(I333&gt;0,J333*100/I333,0)</f>
        <v>231.31833333333333</v>
      </c>
      <c r="L333" s="403"/>
      <c r="M333" s="403"/>
      <c r="N333" s="403"/>
      <c r="O333" s="403"/>
      <c r="P333" s="403"/>
      <c r="Q333" s="403"/>
      <c r="R333" s="403"/>
      <c r="S333" s="403"/>
      <c r="T333" s="403"/>
      <c r="U333" s="403"/>
    </row>
    <row r="334" spans="1:21" ht="19.5" x14ac:dyDescent="0.3">
      <c r="A334" s="230"/>
      <c r="B334" s="231"/>
      <c r="C334" s="159" t="s">
        <v>18</v>
      </c>
      <c r="D334" s="232" t="s">
        <v>19</v>
      </c>
      <c r="E334" s="231"/>
      <c r="F334" s="231"/>
      <c r="G334" s="195"/>
      <c r="H334" s="233" t="s">
        <v>14</v>
      </c>
      <c r="I334" s="196"/>
      <c r="J334" s="196"/>
      <c r="K334" s="197"/>
      <c r="L334" s="234">
        <f t="shared" ref="L334:N334" ca="1" si="256">L335+L336</f>
        <v>11006800</v>
      </c>
      <c r="M334" s="234">
        <f t="shared" ca="1" si="256"/>
        <v>11006800</v>
      </c>
      <c r="N334" s="234">
        <f t="shared" ca="1" si="256"/>
        <v>4759534.9799999995</v>
      </c>
      <c r="O334" s="234">
        <f t="shared" ref="O334:O342" ca="1" si="257">IF(L334&gt;0,N334*100/L334,0)</f>
        <v>43.241768543082451</v>
      </c>
      <c r="P334" s="234">
        <f t="shared" ref="P334:P342" ca="1" si="258">IF(M334&gt;0,N334*100/M334,0)</f>
        <v>43.241768543082451</v>
      </c>
      <c r="Q334" s="234">
        <f t="shared" ref="Q334:S334" si="259">Q335+Q336</f>
        <v>0</v>
      </c>
      <c r="R334" s="234">
        <f t="shared" si="259"/>
        <v>0</v>
      </c>
      <c r="S334" s="234">
        <f t="shared" si="259"/>
        <v>0</v>
      </c>
      <c r="T334" s="234">
        <f t="shared" ref="T334:T337" si="260">IF(Q334&gt;0,S334*100/Q334,0)</f>
        <v>0</v>
      </c>
      <c r="U334" s="234">
        <f t="shared" ref="U334:U337" si="261">IF(R334&gt;0,S334*100/R334,0)</f>
        <v>0</v>
      </c>
    </row>
    <row r="335" spans="1:21" ht="18.75" x14ac:dyDescent="0.25">
      <c r="A335" s="230"/>
      <c r="B335" s="231"/>
      <c r="C335" s="231"/>
      <c r="D335" s="231"/>
      <c r="E335" s="235" t="s">
        <v>20</v>
      </c>
      <c r="F335" s="231"/>
      <c r="G335" s="195"/>
      <c r="H335" s="236" t="s">
        <v>14</v>
      </c>
      <c r="I335" s="196"/>
      <c r="J335" s="196"/>
      <c r="K335" s="197"/>
      <c r="L335" s="201">
        <f t="shared" ref="L335:N335" ca="1" si="262">L338+L341</f>
        <v>937400</v>
      </c>
      <c r="M335" s="201">
        <f t="shared" ca="1" si="262"/>
        <v>551225</v>
      </c>
      <c r="N335" s="201">
        <f t="shared" ca="1" si="262"/>
        <v>263273.14</v>
      </c>
      <c r="O335" s="201">
        <f t="shared" ca="1" si="257"/>
        <v>28.085464049498611</v>
      </c>
      <c r="P335" s="201">
        <f t="shared" ca="1" si="258"/>
        <v>47.761465826114566</v>
      </c>
      <c r="Q335" s="237">
        <f t="shared" ref="Q335:S335" si="263">Q338+Q341</f>
        <v>0</v>
      </c>
      <c r="R335" s="237">
        <f t="shared" si="263"/>
        <v>0</v>
      </c>
      <c r="S335" s="237">
        <f t="shared" si="263"/>
        <v>0</v>
      </c>
      <c r="T335" s="237">
        <f t="shared" si="260"/>
        <v>0</v>
      </c>
      <c r="U335" s="237">
        <f t="shared" si="261"/>
        <v>0</v>
      </c>
    </row>
    <row r="336" spans="1:21" ht="18.75" x14ac:dyDescent="0.25">
      <c r="A336" s="230"/>
      <c r="B336" s="231"/>
      <c r="C336" s="231"/>
      <c r="D336" s="231"/>
      <c r="E336" s="235" t="s">
        <v>21</v>
      </c>
      <c r="F336" s="231"/>
      <c r="G336" s="195"/>
      <c r="H336" s="236" t="s">
        <v>14</v>
      </c>
      <c r="I336" s="196"/>
      <c r="J336" s="196"/>
      <c r="K336" s="197"/>
      <c r="L336" s="201">
        <f t="shared" ref="L336:N336" ca="1" si="264">L339+L342</f>
        <v>10069400</v>
      </c>
      <c r="M336" s="201">
        <f t="shared" ca="1" si="264"/>
        <v>10455575</v>
      </c>
      <c r="N336" s="201">
        <f t="shared" ca="1" si="264"/>
        <v>4496261.84</v>
      </c>
      <c r="O336" s="201">
        <f t="shared" ca="1" si="257"/>
        <v>44.652728464456672</v>
      </c>
      <c r="P336" s="201">
        <f t="shared" ca="1" si="258"/>
        <v>43.003487039211137</v>
      </c>
      <c r="Q336" s="201">
        <f t="shared" ref="Q336:S336" si="265">Q339+Q342</f>
        <v>0</v>
      </c>
      <c r="R336" s="201">
        <f t="shared" si="265"/>
        <v>0</v>
      </c>
      <c r="S336" s="201">
        <f t="shared" si="265"/>
        <v>0</v>
      </c>
      <c r="T336" s="201">
        <f t="shared" si="260"/>
        <v>0</v>
      </c>
      <c r="U336" s="201">
        <f t="shared" si="261"/>
        <v>0</v>
      </c>
    </row>
    <row r="337" spans="1:21" ht="18.75" x14ac:dyDescent="0.25">
      <c r="A337" s="230"/>
      <c r="B337" s="231"/>
      <c r="C337" s="231"/>
      <c r="D337" s="238" t="s">
        <v>22</v>
      </c>
      <c r="E337" s="231"/>
      <c r="F337" s="231"/>
      <c r="G337" s="195"/>
      <c r="H337" s="239" t="s">
        <v>14</v>
      </c>
      <c r="I337" s="164"/>
      <c r="J337" s="164"/>
      <c r="K337" s="165"/>
      <c r="L337" s="201">
        <f t="shared" ref="L337:N337" ca="1" si="266">L338+L339</f>
        <v>11006800</v>
      </c>
      <c r="M337" s="201">
        <f t="shared" ca="1" si="266"/>
        <v>11006800</v>
      </c>
      <c r="N337" s="201">
        <f t="shared" ca="1" si="266"/>
        <v>4759534.9799999995</v>
      </c>
      <c r="O337" s="201">
        <f t="shared" ca="1" si="257"/>
        <v>43.241768543082451</v>
      </c>
      <c r="P337" s="201">
        <f t="shared" ca="1" si="258"/>
        <v>43.241768543082451</v>
      </c>
      <c r="Q337" s="201">
        <f t="shared" ref="Q337:S337" si="267">Q338+Q339</f>
        <v>0</v>
      </c>
      <c r="R337" s="201">
        <f t="shared" si="267"/>
        <v>0</v>
      </c>
      <c r="S337" s="201">
        <f t="shared" si="267"/>
        <v>0</v>
      </c>
      <c r="T337" s="201">
        <f t="shared" si="260"/>
        <v>0</v>
      </c>
      <c r="U337" s="201">
        <f t="shared" si="261"/>
        <v>0</v>
      </c>
    </row>
    <row r="338" spans="1:21" ht="18.75" x14ac:dyDescent="0.25">
      <c r="A338" s="230"/>
      <c r="B338" s="231"/>
      <c r="C338" s="231"/>
      <c r="D338" s="231"/>
      <c r="E338" s="235" t="s">
        <v>36</v>
      </c>
      <c r="F338" s="231"/>
      <c r="G338" s="195"/>
      <c r="H338" s="239" t="s">
        <v>14</v>
      </c>
      <c r="I338" s="164"/>
      <c r="J338" s="164"/>
      <c r="K338" s="165"/>
      <c r="L338" s="201">
        <f ca="1">IFERROR(__xludf.DUMMYFUNCTION("IMPORTRANGE(""https://docs.google.com/spreadsheets/d/1-uDff_7J0KD5mKrp0Vvzr7lt3OU09vwQwhkpOPPYv2Y/edit?usp=sharing"",""งบพรบ!ES9"")"),937400)</f>
        <v>937400</v>
      </c>
      <c r="M338" s="201">
        <f ca="1">IFERROR(__xludf.DUMMYFUNCTION("IMPORTRANGE(""https://docs.google.com/spreadsheets/d/1-uDff_7J0KD5mKrp0Vvzr7lt3OU09vwQwhkpOPPYv2Y/edit?usp=sharing"",""งบพรบ!EX9"")"),551225)</f>
        <v>551225</v>
      </c>
      <c r="N338" s="201">
        <f ca="1">IFERROR(__xludf.DUMMYFUNCTION("IMPORTRANGE(""https://docs.google.com/spreadsheets/d/1-uDff_7J0KD5mKrp0Vvzr7lt3OU09vwQwhkpOPPYv2Y/edit?usp=sharing"",""งบพรบ!EZ9"")"),263273.14)</f>
        <v>263273.14</v>
      </c>
      <c r="O338" s="201">
        <f t="shared" ca="1" si="257"/>
        <v>28.085464049498611</v>
      </c>
      <c r="P338" s="201">
        <f t="shared" ca="1" si="258"/>
        <v>47.761465826114566</v>
      </c>
      <c r="Q338" s="241">
        <v>0</v>
      </c>
      <c r="R338" s="241">
        <v>0</v>
      </c>
      <c r="S338" s="241">
        <v>0</v>
      </c>
      <c r="T338" s="241">
        <v>0</v>
      </c>
      <c r="U338" s="241">
        <v>0</v>
      </c>
    </row>
    <row r="339" spans="1:21" ht="18.75" x14ac:dyDescent="0.25">
      <c r="A339" s="230"/>
      <c r="B339" s="231"/>
      <c r="C339" s="231"/>
      <c r="D339" s="231"/>
      <c r="E339" s="235" t="s">
        <v>37</v>
      </c>
      <c r="F339" s="231"/>
      <c r="G339" s="195"/>
      <c r="H339" s="239" t="s">
        <v>14</v>
      </c>
      <c r="I339" s="164"/>
      <c r="J339" s="164"/>
      <c r="K339" s="165"/>
      <c r="L339" s="201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10069400)</f>
        <v>10069400</v>
      </c>
      <c r="M339" s="201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10455575)</f>
        <v>10455575</v>
      </c>
      <c r="N339" s="201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4496261.84)</f>
        <v>4496261.84</v>
      </c>
      <c r="O339" s="201">
        <f t="shared" ca="1" si="257"/>
        <v>44.652728464456672</v>
      </c>
      <c r="P339" s="201">
        <f t="shared" ca="1" si="258"/>
        <v>43.003487039211137</v>
      </c>
      <c r="Q339" s="352">
        <v>0</v>
      </c>
      <c r="R339" s="352">
        <v>0</v>
      </c>
      <c r="S339" s="352">
        <v>0</v>
      </c>
      <c r="T339" s="352">
        <v>0</v>
      </c>
      <c r="U339" s="352">
        <v>0</v>
      </c>
    </row>
    <row r="340" spans="1:21" ht="18.75" x14ac:dyDescent="0.25">
      <c r="A340" s="230"/>
      <c r="B340" s="231"/>
      <c r="C340" s="231"/>
      <c r="D340" s="238" t="s">
        <v>23</v>
      </c>
      <c r="E340" s="231"/>
      <c r="F340" s="231"/>
      <c r="G340" s="195"/>
      <c r="H340" s="240" t="s">
        <v>14</v>
      </c>
      <c r="I340" s="164"/>
      <c r="J340" s="164"/>
      <c r="K340" s="165"/>
      <c r="L340" s="201">
        <f t="shared" ref="L340:N340" ca="1" si="268">L341+L342</f>
        <v>0</v>
      </c>
      <c r="M340" s="201">
        <f t="shared" ca="1" si="268"/>
        <v>0</v>
      </c>
      <c r="N340" s="201">
        <f t="shared" ca="1" si="268"/>
        <v>0</v>
      </c>
      <c r="O340" s="201">
        <f t="shared" ca="1" si="257"/>
        <v>0</v>
      </c>
      <c r="P340" s="201">
        <f t="shared" ca="1" si="258"/>
        <v>0</v>
      </c>
      <c r="Q340" s="201">
        <f t="shared" ref="Q340:S340" si="269">Q341+Q342</f>
        <v>0</v>
      </c>
      <c r="R340" s="201">
        <f t="shared" si="269"/>
        <v>0</v>
      </c>
      <c r="S340" s="201">
        <f t="shared" si="269"/>
        <v>0</v>
      </c>
      <c r="T340" s="201">
        <f>IF(Q340&gt;0,S340*100/Q340,0)</f>
        <v>0</v>
      </c>
      <c r="U340" s="201">
        <f>IF(R340&gt;0,S340*100/R340,0)</f>
        <v>0</v>
      </c>
    </row>
    <row r="341" spans="1:21" ht="18.75" x14ac:dyDescent="0.25">
      <c r="A341" s="230"/>
      <c r="B341" s="231"/>
      <c r="C341" s="231"/>
      <c r="D341" s="231"/>
      <c r="E341" s="235" t="s">
        <v>20</v>
      </c>
      <c r="F341" s="231"/>
      <c r="G341" s="195"/>
      <c r="H341" s="239" t="s">
        <v>14</v>
      </c>
      <c r="I341" s="164"/>
      <c r="J341" s="164"/>
      <c r="K341" s="165"/>
      <c r="L341" s="201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1" s="201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1" s="201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1" s="201">
        <f t="shared" ca="1" si="257"/>
        <v>0</v>
      </c>
      <c r="P341" s="201">
        <f t="shared" ca="1" si="258"/>
        <v>0</v>
      </c>
      <c r="Q341" s="241">
        <v>0</v>
      </c>
      <c r="R341" s="241">
        <v>0</v>
      </c>
      <c r="S341" s="241">
        <v>0</v>
      </c>
      <c r="T341" s="241">
        <v>0</v>
      </c>
      <c r="U341" s="241">
        <v>0</v>
      </c>
    </row>
    <row r="342" spans="1:21" ht="18.75" x14ac:dyDescent="0.25">
      <c r="A342" s="230"/>
      <c r="B342" s="231"/>
      <c r="C342" s="231"/>
      <c r="D342" s="231"/>
      <c r="E342" s="235" t="s">
        <v>21</v>
      </c>
      <c r="F342" s="231"/>
      <c r="G342" s="195"/>
      <c r="H342" s="240" t="s">
        <v>14</v>
      </c>
      <c r="I342" s="164"/>
      <c r="J342" s="164"/>
      <c r="K342" s="165"/>
      <c r="L342" s="201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0)</f>
        <v>0</v>
      </c>
      <c r="M342" s="201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0)</f>
        <v>0</v>
      </c>
      <c r="N342" s="201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0)</f>
        <v>0</v>
      </c>
      <c r="O342" s="201">
        <f t="shared" ca="1" si="257"/>
        <v>0</v>
      </c>
      <c r="P342" s="201">
        <f t="shared" ca="1" si="258"/>
        <v>0</v>
      </c>
      <c r="Q342" s="352">
        <v>0</v>
      </c>
      <c r="R342" s="352">
        <v>0</v>
      </c>
      <c r="S342" s="352">
        <v>0</v>
      </c>
      <c r="T342" s="352">
        <v>0</v>
      </c>
      <c r="U342" s="352">
        <v>0</v>
      </c>
    </row>
    <row r="343" spans="1:21" ht="19.5" x14ac:dyDescent="0.3">
      <c r="A343" s="157"/>
      <c r="B343" s="158"/>
      <c r="C343" s="159" t="s">
        <v>18</v>
      </c>
      <c r="D343" s="405" t="s">
        <v>38</v>
      </c>
      <c r="E343" s="161"/>
      <c r="F343" s="161"/>
      <c r="G343" s="162"/>
      <c r="H343" s="195"/>
      <c r="I343" s="196"/>
      <c r="J343" s="196"/>
      <c r="K343" s="197"/>
      <c r="L343" s="197"/>
      <c r="M343" s="197"/>
      <c r="N343" s="197"/>
      <c r="O343" s="165"/>
      <c r="P343" s="165"/>
      <c r="Q343" s="197"/>
      <c r="R343" s="197"/>
      <c r="S343" s="197"/>
      <c r="T343" s="165"/>
      <c r="U343" s="165"/>
    </row>
    <row r="344" spans="1:21" ht="19.5" x14ac:dyDescent="0.3">
      <c r="A344" s="277"/>
      <c r="B344" s="280"/>
      <c r="C344" s="278"/>
      <c r="D344" s="280"/>
      <c r="E344" s="406" t="s">
        <v>134</v>
      </c>
      <c r="F344" s="280"/>
      <c r="G344" s="281"/>
      <c r="H344" s="282" t="s">
        <v>35</v>
      </c>
      <c r="I344" s="283">
        <v>0</v>
      </c>
      <c r="J344" s="283">
        <f ca="1">J345+J348+J349+J350</f>
        <v>114944</v>
      </c>
      <c r="K344" s="284">
        <v>0</v>
      </c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</row>
    <row r="345" spans="1:21" ht="18.75" x14ac:dyDescent="0.25">
      <c r="A345" s="272"/>
      <c r="B345" s="231"/>
      <c r="C345" s="273"/>
      <c r="D345" s="167"/>
      <c r="E345" s="198" t="s">
        <v>135</v>
      </c>
      <c r="F345" s="231"/>
      <c r="G345" s="195"/>
      <c r="H345" s="275" t="s">
        <v>35</v>
      </c>
      <c r="I345" s="200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IMPORTRANGE(""https://docs.google.com/spreadsheets/d/1uenpWDAH2bchvfvsSIjpd4bRU5D1faxJOaE3"&amp;"4GQM5-c/edit?usp=sharing"",""รวมใต้!I344"")"),120000)</f>
        <v>120000</v>
      </c>
      <c r="J345" s="200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107761)</f>
        <v>107761</v>
      </c>
      <c r="K345" s="201">
        <f ca="1">IF(I345&gt;0,J345*100/I345,0)</f>
        <v>89.80083333333333</v>
      </c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</row>
    <row r="346" spans="1:21" ht="18.75" x14ac:dyDescent="0.25">
      <c r="A346" s="272"/>
      <c r="B346" s="231"/>
      <c r="C346" s="273"/>
      <c r="D346" s="167"/>
      <c r="E346" s="198" t="s">
        <v>136</v>
      </c>
      <c r="F346" s="231"/>
      <c r="G346" s="195"/>
      <c r="H346" s="298"/>
      <c r="I346" s="196"/>
      <c r="J346" s="196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</row>
    <row r="347" spans="1:21" ht="18.75" x14ac:dyDescent="0.25">
      <c r="A347" s="272"/>
      <c r="B347" s="231"/>
      <c r="C347" s="273"/>
      <c r="D347" s="167"/>
      <c r="E347" s="167"/>
      <c r="F347" s="198" t="s">
        <v>137</v>
      </c>
      <c r="G347" s="195"/>
      <c r="H347" s="407" t="s">
        <v>138</v>
      </c>
      <c r="I347" s="200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IMPORTRANGE(""https://docs.google.com/spreadsheets/d/1uenpWDAH2bchvfvsSIjpd4bRU5D1faxJOaE3"&amp;"4GQM5-c/edit?usp=sharing"",""รวมใต้!I346"")"),264)</f>
        <v>264</v>
      </c>
      <c r="J347" s="200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192)</f>
        <v>192</v>
      </c>
      <c r="K347" s="201">
        <f ca="1">IF(I347&gt;0,J347*100/I347,0)</f>
        <v>72.727272727272734</v>
      </c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</row>
    <row r="348" spans="1:21" ht="18.75" x14ac:dyDescent="0.25">
      <c r="A348" s="272"/>
      <c r="B348" s="231"/>
      <c r="C348" s="273"/>
      <c r="D348" s="167"/>
      <c r="E348" s="167"/>
      <c r="F348" s="198" t="s">
        <v>139</v>
      </c>
      <c r="G348" s="195"/>
      <c r="H348" s="407" t="s">
        <v>35</v>
      </c>
      <c r="I348" s="196"/>
      <c r="J348" s="200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4071)</f>
        <v>4071</v>
      </c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</row>
    <row r="349" spans="1:21" ht="18.75" x14ac:dyDescent="0.25">
      <c r="A349" s="272"/>
      <c r="B349" s="231"/>
      <c r="C349" s="273"/>
      <c r="D349" s="167"/>
      <c r="E349" s="198" t="s">
        <v>140</v>
      </c>
      <c r="F349" s="167"/>
      <c r="G349" s="195"/>
      <c r="H349" s="407" t="s">
        <v>35</v>
      </c>
      <c r="I349" s="196"/>
      <c r="J349" s="200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2585)</f>
        <v>2585</v>
      </c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</row>
    <row r="350" spans="1:21" ht="18.75" x14ac:dyDescent="0.25">
      <c r="A350" s="272"/>
      <c r="B350" s="231"/>
      <c r="C350" s="273"/>
      <c r="D350" s="158"/>
      <c r="E350" s="198" t="s">
        <v>141</v>
      </c>
      <c r="F350" s="167"/>
      <c r="G350" s="195"/>
      <c r="H350" s="407" t="s">
        <v>35</v>
      </c>
      <c r="I350" s="196"/>
      <c r="J350" s="200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527)</f>
        <v>527</v>
      </c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</row>
    <row r="351" spans="1:21" ht="16.5" x14ac:dyDescent="0.25">
      <c r="A351" s="273"/>
      <c r="B351" s="231"/>
      <c r="C351" s="273"/>
      <c r="D351" s="40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1" s="231"/>
      <c r="F351" s="231"/>
      <c r="G351" s="195"/>
      <c r="H351" s="298"/>
      <c r="I351" s="196"/>
      <c r="J351" s="196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</row>
    <row r="352" spans="1:21" ht="19.5" x14ac:dyDescent="0.3">
      <c r="A352" s="277"/>
      <c r="B352" s="280"/>
      <c r="C352" s="278"/>
      <c r="D352" s="280"/>
      <c r="E352" s="409" t="s">
        <v>142</v>
      </c>
      <c r="F352" s="280"/>
      <c r="G352" s="281"/>
      <c r="H352" s="282" t="s">
        <v>35</v>
      </c>
      <c r="I352" s="283">
        <v>0</v>
      </c>
      <c r="J352" s="283">
        <f ca="1">J353+J354</f>
        <v>255280</v>
      </c>
      <c r="K352" s="284">
        <v>0</v>
      </c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</row>
    <row r="353" spans="1:21" ht="18.75" x14ac:dyDescent="0.25">
      <c r="A353" s="273"/>
      <c r="B353" s="231"/>
      <c r="C353" s="273"/>
      <c r="D353" s="167"/>
      <c r="E353" s="198" t="s">
        <v>143</v>
      </c>
      <c r="F353" s="231"/>
      <c r="G353" s="195"/>
      <c r="H353" s="236" t="s">
        <v>35</v>
      </c>
      <c r="I353" s="196"/>
      <c r="J353" s="200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92642)</f>
        <v>92642</v>
      </c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</row>
    <row r="354" spans="1:21" ht="18.75" x14ac:dyDescent="0.25">
      <c r="A354" s="273"/>
      <c r="B354" s="231"/>
      <c r="C354" s="273"/>
      <c r="D354" s="167"/>
      <c r="E354" s="198" t="s">
        <v>144</v>
      </c>
      <c r="F354" s="231"/>
      <c r="G354" s="195"/>
      <c r="H354" s="236" t="s">
        <v>35</v>
      </c>
      <c r="I354" s="196"/>
      <c r="J354" s="200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162638)</f>
        <v>162638</v>
      </c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</row>
    <row r="355" spans="1:21" ht="16.5" x14ac:dyDescent="0.25">
      <c r="A355" s="273"/>
      <c r="B355" s="231"/>
      <c r="C355" s="273"/>
      <c r="D355" s="40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19 ก.พ. 67 เวลา 08.38 น.]")</f>
        <v xml:space="preserve"> [ข้อมูลจาก ระบบศูนย์บริการประชาชน ข้อมูล ณ 19 ก.พ. 67 เวลา 08.38 น.]</v>
      </c>
      <c r="E355" s="231"/>
      <c r="F355" s="231"/>
      <c r="G355" s="195"/>
      <c r="H355" s="298"/>
      <c r="I355" s="196"/>
      <c r="J355" s="196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</row>
    <row r="356" spans="1:21" ht="19.5" x14ac:dyDescent="0.3">
      <c r="A356" s="404"/>
      <c r="B356" s="395" t="s">
        <v>145</v>
      </c>
      <c r="C356" s="397"/>
      <c r="D356" s="398"/>
      <c r="E356" s="398"/>
      <c r="F356" s="398"/>
      <c r="G356" s="399"/>
      <c r="H356" s="399"/>
      <c r="I356" s="410"/>
      <c r="J356" s="410"/>
      <c r="K356" s="403"/>
      <c r="L356" s="403"/>
      <c r="M356" s="403"/>
      <c r="N356" s="403"/>
      <c r="O356" s="403"/>
      <c r="P356" s="403"/>
      <c r="Q356" s="403"/>
      <c r="R356" s="403"/>
      <c r="S356" s="403"/>
      <c r="T356" s="403"/>
      <c r="U356" s="403"/>
    </row>
    <row r="357" spans="1:21" ht="19.5" x14ac:dyDescent="0.3">
      <c r="A357" s="230"/>
      <c r="B357" s="231"/>
      <c r="C357" s="159" t="s">
        <v>18</v>
      </c>
      <c r="D357" s="232" t="s">
        <v>19</v>
      </c>
      <c r="E357" s="231"/>
      <c r="F357" s="231"/>
      <c r="G357" s="195"/>
      <c r="H357" s="233" t="s">
        <v>14</v>
      </c>
      <c r="I357" s="196"/>
      <c r="J357" s="196"/>
      <c r="K357" s="197"/>
      <c r="L357" s="234">
        <f t="shared" ref="L357:N357" ca="1" si="270">L358+L359</f>
        <v>64611100</v>
      </c>
      <c r="M357" s="234">
        <f t="shared" ca="1" si="270"/>
        <v>64611100</v>
      </c>
      <c r="N357" s="234">
        <f t="shared" ca="1" si="270"/>
        <v>27792385.329999998</v>
      </c>
      <c r="O357" s="234">
        <f t="shared" ref="O357:O365" ca="1" si="271">IF(L357&gt;0,N357*100/L357,0)</f>
        <v>43.01487721150081</v>
      </c>
      <c r="P357" s="234">
        <f t="shared" ref="P357:P365" ca="1" si="272">IF(M357&gt;0,N357*100/M357,0)</f>
        <v>43.01487721150081</v>
      </c>
      <c r="Q357" s="234">
        <f t="shared" ref="Q357:S357" si="273">Q358+Q359</f>
        <v>0</v>
      </c>
      <c r="R357" s="234">
        <f t="shared" si="273"/>
        <v>0</v>
      </c>
      <c r="S357" s="234">
        <f t="shared" si="273"/>
        <v>0</v>
      </c>
      <c r="T357" s="234">
        <f t="shared" ref="T357:T360" si="274">IF(Q357&gt;0,S357*100/Q357,0)</f>
        <v>0</v>
      </c>
      <c r="U357" s="234">
        <f t="shared" ref="U357:U360" si="275">IF(R357&gt;0,S357*100/R357,0)</f>
        <v>0</v>
      </c>
    </row>
    <row r="358" spans="1:21" ht="18.75" x14ac:dyDescent="0.25">
      <c r="A358" s="230"/>
      <c r="B358" s="231"/>
      <c r="C358" s="231"/>
      <c r="D358" s="231"/>
      <c r="E358" s="235" t="s">
        <v>20</v>
      </c>
      <c r="F358" s="231"/>
      <c r="G358" s="195"/>
      <c r="H358" s="236" t="s">
        <v>14</v>
      </c>
      <c r="I358" s="196"/>
      <c r="J358" s="196"/>
      <c r="K358" s="197"/>
      <c r="L358" s="201">
        <f t="shared" ref="L358:N358" ca="1" si="276">L361+L364</f>
        <v>25043055</v>
      </c>
      <c r="M358" s="201">
        <f t="shared" ca="1" si="276"/>
        <v>24372335</v>
      </c>
      <c r="N358" s="201">
        <f t="shared" ca="1" si="276"/>
        <v>10178526.67</v>
      </c>
      <c r="O358" s="201">
        <f t="shared" ca="1" si="271"/>
        <v>40.644109394800275</v>
      </c>
      <c r="P358" s="201">
        <f t="shared" ca="1" si="272"/>
        <v>41.762624180243705</v>
      </c>
      <c r="Q358" s="237">
        <f t="shared" ref="Q358:S358" si="277">Q361+Q364</f>
        <v>0</v>
      </c>
      <c r="R358" s="237">
        <f t="shared" si="277"/>
        <v>0</v>
      </c>
      <c r="S358" s="237">
        <f t="shared" si="277"/>
        <v>0</v>
      </c>
      <c r="T358" s="237">
        <f t="shared" si="274"/>
        <v>0</v>
      </c>
      <c r="U358" s="237">
        <f t="shared" si="275"/>
        <v>0</v>
      </c>
    </row>
    <row r="359" spans="1:21" ht="18.75" x14ac:dyDescent="0.25">
      <c r="A359" s="230"/>
      <c r="B359" s="231"/>
      <c r="C359" s="231"/>
      <c r="D359" s="231"/>
      <c r="E359" s="235" t="s">
        <v>21</v>
      </c>
      <c r="F359" s="231"/>
      <c r="G359" s="195"/>
      <c r="H359" s="236" t="s">
        <v>14</v>
      </c>
      <c r="I359" s="196"/>
      <c r="J359" s="196"/>
      <c r="K359" s="197"/>
      <c r="L359" s="201">
        <f t="shared" ref="L359:N359" ca="1" si="278">L362+L365</f>
        <v>39568045</v>
      </c>
      <c r="M359" s="201">
        <f t="shared" ca="1" si="278"/>
        <v>40238765</v>
      </c>
      <c r="N359" s="201">
        <f t="shared" ca="1" si="278"/>
        <v>17613858.66</v>
      </c>
      <c r="O359" s="201">
        <f t="shared" ca="1" si="271"/>
        <v>44.51536248505581</v>
      </c>
      <c r="P359" s="201">
        <f t="shared" ca="1" si="272"/>
        <v>43.773358004401977</v>
      </c>
      <c r="Q359" s="201">
        <f t="shared" ref="Q359:S359" si="279">Q362+Q365</f>
        <v>0</v>
      </c>
      <c r="R359" s="201">
        <f t="shared" si="279"/>
        <v>0</v>
      </c>
      <c r="S359" s="201">
        <f t="shared" si="279"/>
        <v>0</v>
      </c>
      <c r="T359" s="201">
        <f t="shared" si="274"/>
        <v>0</v>
      </c>
      <c r="U359" s="201">
        <f t="shared" si="275"/>
        <v>0</v>
      </c>
    </row>
    <row r="360" spans="1:21" ht="18.75" x14ac:dyDescent="0.25">
      <c r="A360" s="230"/>
      <c r="B360" s="231"/>
      <c r="C360" s="231"/>
      <c r="D360" s="238" t="s">
        <v>22</v>
      </c>
      <c r="E360" s="231"/>
      <c r="F360" s="231"/>
      <c r="G360" s="195"/>
      <c r="H360" s="239" t="s">
        <v>14</v>
      </c>
      <c r="I360" s="164"/>
      <c r="J360" s="164"/>
      <c r="K360" s="165"/>
      <c r="L360" s="201">
        <f t="shared" ref="L360:N360" ca="1" si="280">L361+L362</f>
        <v>64611100</v>
      </c>
      <c r="M360" s="201">
        <f t="shared" ca="1" si="280"/>
        <v>64611100</v>
      </c>
      <c r="N360" s="201">
        <f t="shared" ca="1" si="280"/>
        <v>27792385.329999998</v>
      </c>
      <c r="O360" s="201">
        <f t="shared" ca="1" si="271"/>
        <v>43.01487721150081</v>
      </c>
      <c r="P360" s="201">
        <f t="shared" ca="1" si="272"/>
        <v>43.01487721150081</v>
      </c>
      <c r="Q360" s="201">
        <f t="shared" ref="Q360:S360" si="281">Q361+Q362</f>
        <v>0</v>
      </c>
      <c r="R360" s="201">
        <f t="shared" si="281"/>
        <v>0</v>
      </c>
      <c r="S360" s="201">
        <f t="shared" si="281"/>
        <v>0</v>
      </c>
      <c r="T360" s="201">
        <f t="shared" si="274"/>
        <v>0</v>
      </c>
      <c r="U360" s="201">
        <f t="shared" si="275"/>
        <v>0</v>
      </c>
    </row>
    <row r="361" spans="1:21" ht="18.75" x14ac:dyDescent="0.25">
      <c r="A361" s="230"/>
      <c r="B361" s="231"/>
      <c r="C361" s="231"/>
      <c r="D361" s="231"/>
      <c r="E361" s="235" t="s">
        <v>36</v>
      </c>
      <c r="F361" s="231"/>
      <c r="G361" s="195"/>
      <c r="H361" s="239" t="s">
        <v>14</v>
      </c>
      <c r="I361" s="164"/>
      <c r="J361" s="164"/>
      <c r="K361" s="165"/>
      <c r="L361" s="201">
        <f ca="1">IFERROR(__xludf.DUMMYFUNCTION("IMPORTRANGE(""https://docs.google.com/spreadsheets/d/1-uDff_7J0KD5mKrp0Vvzr7lt3OU09vwQwhkpOPPYv2Y/edit?usp=sharing"",""งบพรบ!FC9"")"),25043055)</f>
        <v>25043055</v>
      </c>
      <c r="M361" s="201">
        <f ca="1">IFERROR(__xludf.DUMMYFUNCTION("IMPORTRANGE(""https://docs.google.com/spreadsheets/d/1-uDff_7J0KD5mKrp0Vvzr7lt3OU09vwQwhkpOPPYv2Y/edit?usp=sharing"",""งบพรบ!FH9"")"),24372335)</f>
        <v>24372335</v>
      </c>
      <c r="N361" s="201">
        <f ca="1">IFERROR(__xludf.DUMMYFUNCTION("IMPORTRANGE(""https://docs.google.com/spreadsheets/d/1-uDff_7J0KD5mKrp0Vvzr7lt3OU09vwQwhkpOPPYv2Y/edit?usp=sharing"",""งบพรบ!FJ9"")"),10178526.67)</f>
        <v>10178526.67</v>
      </c>
      <c r="O361" s="201">
        <f t="shared" ca="1" si="271"/>
        <v>40.644109394800275</v>
      </c>
      <c r="P361" s="201">
        <f t="shared" ca="1" si="272"/>
        <v>41.762624180243705</v>
      </c>
      <c r="Q361" s="241">
        <v>0</v>
      </c>
      <c r="R361" s="241">
        <v>0</v>
      </c>
      <c r="S361" s="241">
        <v>0</v>
      </c>
      <c r="T361" s="241">
        <v>0</v>
      </c>
      <c r="U361" s="241">
        <v>0</v>
      </c>
    </row>
    <row r="362" spans="1:21" ht="18.75" x14ac:dyDescent="0.25">
      <c r="A362" s="230"/>
      <c r="B362" s="231"/>
      <c r="C362" s="231"/>
      <c r="D362" s="231"/>
      <c r="E362" s="235" t="s">
        <v>37</v>
      </c>
      <c r="F362" s="231"/>
      <c r="G362" s="195"/>
      <c r="H362" s="239" t="s">
        <v>14</v>
      </c>
      <c r="I362" s="164"/>
      <c r="J362" s="164"/>
      <c r="K362" s="165"/>
      <c r="L362" s="201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39568045)</f>
        <v>39568045</v>
      </c>
      <c r="M362" s="201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40238765)</f>
        <v>40238765</v>
      </c>
      <c r="N362" s="201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17613858.66)</f>
        <v>17613858.66</v>
      </c>
      <c r="O362" s="201">
        <f t="shared" ca="1" si="271"/>
        <v>44.51536248505581</v>
      </c>
      <c r="P362" s="201">
        <f t="shared" ca="1" si="272"/>
        <v>43.773358004401977</v>
      </c>
      <c r="Q362" s="352">
        <v>0</v>
      </c>
      <c r="R362" s="352">
        <v>0</v>
      </c>
      <c r="S362" s="352">
        <v>0</v>
      </c>
      <c r="T362" s="352">
        <v>0</v>
      </c>
      <c r="U362" s="352">
        <v>0</v>
      </c>
    </row>
    <row r="363" spans="1:21" ht="18.75" x14ac:dyDescent="0.25">
      <c r="A363" s="230"/>
      <c r="B363" s="231"/>
      <c r="C363" s="231"/>
      <c r="D363" s="238" t="s">
        <v>23</v>
      </c>
      <c r="E363" s="231"/>
      <c r="F363" s="231"/>
      <c r="G363" s="195"/>
      <c r="H363" s="240" t="s">
        <v>14</v>
      </c>
      <c r="I363" s="164"/>
      <c r="J363" s="164"/>
      <c r="K363" s="165"/>
      <c r="L363" s="201">
        <f t="shared" ref="L363:N363" ca="1" si="282">L364+L365</f>
        <v>0</v>
      </c>
      <c r="M363" s="201">
        <f t="shared" ca="1" si="282"/>
        <v>0</v>
      </c>
      <c r="N363" s="201">
        <f t="shared" ca="1" si="282"/>
        <v>0</v>
      </c>
      <c r="O363" s="201">
        <f t="shared" ca="1" si="271"/>
        <v>0</v>
      </c>
      <c r="P363" s="201">
        <f t="shared" ca="1" si="272"/>
        <v>0</v>
      </c>
      <c r="Q363" s="201">
        <f t="shared" ref="Q363:S363" si="283">Q364+Q365</f>
        <v>0</v>
      </c>
      <c r="R363" s="201">
        <f t="shared" si="283"/>
        <v>0</v>
      </c>
      <c r="S363" s="201">
        <f t="shared" si="283"/>
        <v>0</v>
      </c>
      <c r="T363" s="201">
        <f>IF(Q363&gt;0,S363*100/Q363,0)</f>
        <v>0</v>
      </c>
      <c r="U363" s="201">
        <f>IF(R363&gt;0,S363*100/R363,0)</f>
        <v>0</v>
      </c>
    </row>
    <row r="364" spans="1:21" ht="18.75" x14ac:dyDescent="0.25">
      <c r="A364" s="230"/>
      <c r="B364" s="231"/>
      <c r="C364" s="231"/>
      <c r="D364" s="231"/>
      <c r="E364" s="235" t="s">
        <v>20</v>
      </c>
      <c r="F364" s="231"/>
      <c r="G364" s="195"/>
      <c r="H364" s="239" t="s">
        <v>14</v>
      </c>
      <c r="I364" s="164"/>
      <c r="J364" s="164"/>
      <c r="K364" s="165"/>
      <c r="L364" s="201">
        <f ca="1">IFERROR(__xludf.DUMMYFUNCTION("IMPORTRANGE(""https://docs.google.com/spreadsheets/d/12pGRKgvn2b31Uz_fjAl3XPzZUM_F2_O-zAHL2XHEPZg/edit?usp=sharing"",""รวมเหนือ!L363"")+IMPORTRANGE(""https://docs.google.com/spreadsheets/d/1c0UfJUA6nE6esVMy0kRcX_PENtt96DMxicQpqi3tips/edit?usp=sharing"","""&amp;"รวมตะวันออกเฉียงเหนือ!L363"")+IMPORTRANGE(""https://docs.google.com/spreadsheets/d/1iNWbYmj0agxPDl_yJgGu1eIremFPVMUuMWUKAjBzvrk/edit?usp=sharing"",""รวมกลาง!L363"")+IMPORTRANGE(""https://docs.google.com/spreadsheets/d/1uenpWDAH2bchvfvsSIjpd4bRU5D1faxJOaE3"&amp;"4GQM5-c/edit?usp=sharing"",""รวมใต้!L363"")"),0)</f>
        <v>0</v>
      </c>
      <c r="M364" s="201">
        <f ca="1">IFERROR(__xludf.DUMMYFUNCTION("IMPORTRANGE(""https://docs.google.com/spreadsheets/d/12pGRKgvn2b31Uz_fjAl3XPzZUM_F2_O-zAHL2XHEPZg/edit?usp=sharing"",""รวมเหนือ!M363"")+IMPORTRANGE(""https://docs.google.com/spreadsheets/d/1c0UfJUA6nE6esVMy0kRcX_PENtt96DMxicQpqi3tips/edit?usp=sharing"","""&amp;"รวมตะวันออกเฉียงเหนือ!M363"")+IMPORTRANGE(""https://docs.google.com/spreadsheets/d/1iNWbYmj0agxPDl_yJgGu1eIremFPVMUuMWUKAjBzvrk/edit?usp=sharing"",""รวมกลาง!M363"")+IMPORTRANGE(""https://docs.google.com/spreadsheets/d/1uenpWDAH2bchvfvsSIjpd4bRU5D1faxJOaE3"&amp;"4GQM5-c/edit?usp=sharing"",""รวมใต้!M363"")"),0)</f>
        <v>0</v>
      </c>
      <c r="N364" s="201">
        <f ca="1">IFERROR(__xludf.DUMMYFUNCTION("IMPORTRANGE(""https://docs.google.com/spreadsheets/d/12pGRKgvn2b31Uz_fjAl3XPzZUM_F2_O-zAHL2XHEPZg/edit?usp=sharing"",""รวมเหนือ!N363"")+IMPORTRANGE(""https://docs.google.com/spreadsheets/d/1c0UfJUA6nE6esVMy0kRcX_PENtt96DMxicQpqi3tips/edit?usp=sharing"","""&amp;"รวมตะวันออกเฉียงเหนือ!N363"")+IMPORTRANGE(""https://docs.google.com/spreadsheets/d/1iNWbYmj0agxPDl_yJgGu1eIremFPVMUuMWUKAjBzvrk/edit?usp=sharing"",""รวมกลาง!N363"")+IMPORTRANGE(""https://docs.google.com/spreadsheets/d/1uenpWDAH2bchvfvsSIjpd4bRU5D1faxJOaE3"&amp;"4GQM5-c/edit?usp=sharing"",""รวมใต้!N363"")"),0)</f>
        <v>0</v>
      </c>
      <c r="O364" s="201">
        <f t="shared" ca="1" si="271"/>
        <v>0</v>
      </c>
      <c r="P364" s="201">
        <f t="shared" ca="1" si="272"/>
        <v>0</v>
      </c>
      <c r="Q364" s="241">
        <v>0</v>
      </c>
      <c r="R364" s="241">
        <v>0</v>
      </c>
      <c r="S364" s="241">
        <v>0</v>
      </c>
      <c r="T364" s="241">
        <v>0</v>
      </c>
      <c r="U364" s="241">
        <v>0</v>
      </c>
    </row>
    <row r="365" spans="1:21" ht="18.75" x14ac:dyDescent="0.25">
      <c r="A365" s="230"/>
      <c r="B365" s="231"/>
      <c r="C365" s="231"/>
      <c r="D365" s="231"/>
      <c r="E365" s="235" t="s">
        <v>21</v>
      </c>
      <c r="F365" s="231"/>
      <c r="G365" s="195"/>
      <c r="H365" s="240" t="s">
        <v>14</v>
      </c>
      <c r="I365" s="164"/>
      <c r="J365" s="164"/>
      <c r="K365" s="165"/>
      <c r="L365" s="201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5" s="201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5" s="201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5" s="201">
        <f t="shared" ca="1" si="271"/>
        <v>0</v>
      </c>
      <c r="P365" s="201">
        <f t="shared" ca="1" si="272"/>
        <v>0</v>
      </c>
      <c r="Q365" s="352">
        <v>0</v>
      </c>
      <c r="R365" s="352">
        <v>0</v>
      </c>
      <c r="S365" s="352">
        <v>0</v>
      </c>
      <c r="T365" s="352">
        <v>0</v>
      </c>
      <c r="U365" s="352">
        <v>0</v>
      </c>
    </row>
    <row r="366" spans="1:21" ht="19.5" x14ac:dyDescent="0.3">
      <c r="A366" s="277"/>
      <c r="B366" s="278"/>
      <c r="C366" s="280"/>
      <c r="D366" s="409" t="s">
        <v>146</v>
      </c>
      <c r="E366" s="280"/>
      <c r="F366" s="280"/>
      <c r="G366" s="281"/>
      <c r="H366" s="411" t="s">
        <v>35</v>
      </c>
      <c r="I366" s="283">
        <f t="shared" ref="I366:J366" ca="1" si="284">I372</f>
        <v>16000</v>
      </c>
      <c r="J366" s="283">
        <f t="shared" ca="1" si="284"/>
        <v>9092</v>
      </c>
      <c r="K366" s="284">
        <f ca="1">IF(I366&gt;0,J366*100/I366,0)</f>
        <v>56.825000000000003</v>
      </c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</row>
    <row r="367" spans="1:21" ht="19.5" x14ac:dyDescent="0.3">
      <c r="A367" s="157"/>
      <c r="B367" s="158"/>
      <c r="C367" s="159" t="s">
        <v>18</v>
      </c>
      <c r="D367" s="160" t="s">
        <v>38</v>
      </c>
      <c r="E367" s="161"/>
      <c r="F367" s="161"/>
      <c r="G367" s="162"/>
      <c r="H367" s="163"/>
      <c r="I367" s="196"/>
      <c r="J367" s="196"/>
      <c r="K367" s="197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</row>
    <row r="368" spans="1:21" ht="18.75" x14ac:dyDescent="0.25">
      <c r="A368" s="157"/>
      <c r="B368" s="167"/>
      <c r="C368" s="158"/>
      <c r="D368" s="167"/>
      <c r="E368" s="166" t="s">
        <v>147</v>
      </c>
      <c r="F368" s="167"/>
      <c r="G368" s="163"/>
      <c r="H368" s="175" t="s">
        <v>35</v>
      </c>
      <c r="I368" s="200">
        <v>0</v>
      </c>
      <c r="J368" s="200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IMPORTRANGE(""https://docs.google.com/spreadsheets/d/1uenpWDAH2bchvfvsSIjpd4bRU5D1faxJOaE3"&amp;"4GQM5-c/edit?usp=sharing"",""รวมใต้!J367"")"),7055)</f>
        <v>7055</v>
      </c>
      <c r="K368" s="201">
        <f t="shared" ref="K368:K373" si="285">IF(I368&gt;0,J368*100/I368,0)</f>
        <v>0</v>
      </c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</row>
    <row r="369" spans="1:21" ht="18.75" x14ac:dyDescent="0.25">
      <c r="A369" s="157"/>
      <c r="B369" s="167"/>
      <c r="C369" s="158"/>
      <c r="D369" s="167"/>
      <c r="E369" s="167"/>
      <c r="F369" s="167"/>
      <c r="G369" s="163"/>
      <c r="H369" s="175" t="s">
        <v>46</v>
      </c>
      <c r="I369" s="200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140750)</f>
        <v>140750</v>
      </c>
      <c r="J369" s="200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IMPORTRANGE(""https://docs.google.com/spreadsheets/d/1uenpWDAH2bchvfvsSIjpd4bRU5D1faxJOaE3"&amp;"4GQM5-c/edit?usp=sharing"",""รวมใต้!J368"")"),62854.56)</f>
        <v>62854.559999999998</v>
      </c>
      <c r="K369" s="201">
        <f t="shared" ca="1" si="285"/>
        <v>44.656880994671404</v>
      </c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</row>
    <row r="370" spans="1:21" ht="18.75" x14ac:dyDescent="0.25">
      <c r="A370" s="157"/>
      <c r="B370" s="167"/>
      <c r="C370" s="158"/>
      <c r="D370" s="167"/>
      <c r="E370" s="166" t="s">
        <v>148</v>
      </c>
      <c r="F370" s="167"/>
      <c r="G370" s="163"/>
      <c r="H370" s="172" t="s">
        <v>35</v>
      </c>
      <c r="I370" s="200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IMPORTRANGE(""https://docs.google.com/spreadsheets/d/1uenpWDAH2bchvfvsSIjpd4bRU5D1faxJOaE3"&amp;"4GQM5-c/edit?usp=sharing"",""รวมใต้!I369"")"),24000)</f>
        <v>24000</v>
      </c>
      <c r="J370" s="200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IMPORTRANGE(""https://docs.google.com/spreadsheets/d/1uenpWDAH2bchvfvsSIjpd4bRU5D1faxJOaE3"&amp;"4GQM5-c/edit?usp=sharing"",""รวมใต้!J369"")"),13490)</f>
        <v>13490</v>
      </c>
      <c r="K370" s="201">
        <f t="shared" ca="1" si="285"/>
        <v>56.208333333333336</v>
      </c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</row>
    <row r="371" spans="1:21" ht="18.75" x14ac:dyDescent="0.25">
      <c r="A371" s="157"/>
      <c r="B371" s="167"/>
      <c r="C371" s="158"/>
      <c r="D371" s="167"/>
      <c r="E371" s="167"/>
      <c r="F371" s="167"/>
      <c r="G371" s="163"/>
      <c r="H371" s="172" t="s">
        <v>46</v>
      </c>
      <c r="I371" s="200">
        <v>0</v>
      </c>
      <c r="J371" s="200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IMPORTRANGE(""https://docs.google.com/spreadsheets/d/1uenpWDAH2bchvfvsSIjpd4bRU5D1faxJOaE3"&amp;"4GQM5-c/edit?usp=sharing"",""รวมใต้!J370"")"),158050.26)</f>
        <v>158050.26</v>
      </c>
      <c r="K371" s="201">
        <f t="shared" si="285"/>
        <v>0</v>
      </c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</row>
    <row r="372" spans="1:21" ht="18.75" x14ac:dyDescent="0.25">
      <c r="A372" s="157"/>
      <c r="B372" s="167"/>
      <c r="C372" s="158"/>
      <c r="D372" s="167"/>
      <c r="E372" s="412" t="s">
        <v>149</v>
      </c>
      <c r="F372" s="167"/>
      <c r="G372" s="163"/>
      <c r="H372" s="172" t="s">
        <v>35</v>
      </c>
      <c r="I372" s="200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IMPORTRANGE(""https://docs.google.com/spreadsheets/d/1uenpWDAH2bchvfvsSIjpd4bRU5D1faxJOaE3"&amp;"4GQM5-c/edit?usp=sharing"",""รวมใต้!I371"")"),16000)</f>
        <v>16000</v>
      </c>
      <c r="J372" s="200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IMPORTRANGE(""https://docs.google.com/spreadsheets/d/1uenpWDAH2bchvfvsSIjpd4bRU5D1faxJOaE3"&amp;"4GQM5-c/edit?usp=sharing"",""รวมใต้!J371"")"),9092)</f>
        <v>9092</v>
      </c>
      <c r="K372" s="201">
        <f t="shared" ca="1" si="285"/>
        <v>56.825000000000003</v>
      </c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</row>
    <row r="373" spans="1:21" ht="18.75" x14ac:dyDescent="0.25">
      <c r="A373" s="157"/>
      <c r="B373" s="167"/>
      <c r="C373" s="158"/>
      <c r="D373" s="167"/>
      <c r="E373" s="167"/>
      <c r="F373" s="167"/>
      <c r="G373" s="163"/>
      <c r="H373" s="172" t="s">
        <v>46</v>
      </c>
      <c r="I373" s="200">
        <v>0</v>
      </c>
      <c r="J373" s="200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IMPORTRANGE(""https://docs.google.com/spreadsheets/d/1uenpWDAH2bchvfvsSIjpd4bRU5D1faxJOaE3"&amp;"4GQM5-c/edit?usp=sharing"",""รวมใต้!J372"")"),114798.029999999)</f>
        <v>114798.02999999899</v>
      </c>
      <c r="K373" s="201">
        <f t="shared" si="285"/>
        <v>0</v>
      </c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</row>
    <row r="374" spans="1:21" ht="16.5" x14ac:dyDescent="0.25">
      <c r="A374" s="3"/>
      <c r="B374" s="2"/>
      <c r="C374" s="3"/>
      <c r="D374" s="41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19 ก.พ. 67 เวลา 07.52 น.]")</f>
        <v xml:space="preserve"> [ข้อมูลจาก ระบบ ALRO Land Online ข้อมูล ณ 19 ก.พ. 67 เวลา 07.52 น.]</v>
      </c>
      <c r="E374" s="2"/>
      <c r="F374" s="2"/>
      <c r="G374" s="249"/>
      <c r="H374" s="249"/>
      <c r="I374" s="414"/>
      <c r="J374" s="41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9.5" x14ac:dyDescent="0.3">
      <c r="A375" s="415"/>
      <c r="B375" s="416" t="s">
        <v>150</v>
      </c>
      <c r="C375" s="417"/>
      <c r="D375" s="418"/>
      <c r="E375" s="370"/>
      <c r="F375" s="370"/>
      <c r="G375" s="371"/>
      <c r="H375" s="419" t="s">
        <v>46</v>
      </c>
      <c r="I375" s="373">
        <f t="shared" ref="I375:J375" ca="1" si="286">I387+I389</f>
        <v>350000</v>
      </c>
      <c r="J375" s="373">
        <f t="shared" ca="1" si="286"/>
        <v>0</v>
      </c>
      <c r="K375" s="374">
        <f ca="1">IF(I375&gt;0,J375*100/I375,0)</f>
        <v>0</v>
      </c>
      <c r="L375" s="375"/>
      <c r="M375" s="375"/>
      <c r="N375" s="375"/>
      <c r="O375" s="375"/>
      <c r="P375" s="375"/>
      <c r="Q375" s="375"/>
      <c r="R375" s="375"/>
      <c r="S375" s="375"/>
      <c r="T375" s="375"/>
      <c r="U375" s="375"/>
    </row>
    <row r="376" spans="1:21" ht="19.5" x14ac:dyDescent="0.3">
      <c r="A376" s="146"/>
      <c r="B376" s="182"/>
      <c r="C376" s="186" t="s">
        <v>18</v>
      </c>
      <c r="D376" s="420" t="s">
        <v>19</v>
      </c>
      <c r="E376" s="182"/>
      <c r="F376" s="182"/>
      <c r="G376" s="50"/>
      <c r="H376" s="149" t="s">
        <v>14</v>
      </c>
      <c r="I376" s="44"/>
      <c r="J376" s="44"/>
      <c r="K376" s="45"/>
      <c r="L376" s="150">
        <f t="shared" ref="L376:N376" ca="1" si="287">L377+L378</f>
        <v>0</v>
      </c>
      <c r="M376" s="150">
        <f t="shared" ca="1" si="287"/>
        <v>0</v>
      </c>
      <c r="N376" s="150">
        <f t="shared" ca="1" si="287"/>
        <v>0</v>
      </c>
      <c r="O376" s="150">
        <f t="shared" ref="O376:O384" ca="1" si="288">IF(L376&gt;0,N376*100/L376,0)</f>
        <v>0</v>
      </c>
      <c r="P376" s="150">
        <f t="shared" ref="P376:P384" ca="1" si="289">IF(M376&gt;0,N376*100/M376,0)</f>
        <v>0</v>
      </c>
      <c r="Q376" s="150">
        <f t="shared" ref="Q376:S376" ca="1" si="290">Q377+Q378</f>
        <v>25480300</v>
      </c>
      <c r="R376" s="150">
        <f t="shared" ca="1" si="290"/>
        <v>0</v>
      </c>
      <c r="S376" s="150">
        <f t="shared" ca="1" si="290"/>
        <v>0</v>
      </c>
      <c r="T376" s="150">
        <f t="shared" ref="T376:T384" ca="1" si="291">IF(Q376&gt;0,S376*100/Q376,0)</f>
        <v>0</v>
      </c>
      <c r="U376" s="150">
        <f t="shared" ref="U376:U384" ca="1" si="292">IF(R376&gt;0,S376*100/R376,0)</f>
        <v>0</v>
      </c>
    </row>
    <row r="377" spans="1:21" ht="18.75" x14ac:dyDescent="0.25">
      <c r="A377" s="146"/>
      <c r="B377" s="182"/>
      <c r="C377" s="182"/>
      <c r="D377" s="182"/>
      <c r="E377" s="48" t="s">
        <v>20</v>
      </c>
      <c r="F377" s="40"/>
      <c r="G377" s="42"/>
      <c r="H377" s="151" t="s">
        <v>14</v>
      </c>
      <c r="I377" s="44"/>
      <c r="J377" s="44"/>
      <c r="K377" s="45"/>
      <c r="L377" s="46">
        <f t="shared" ref="L377:N377" ca="1" si="293">L380+L383</f>
        <v>0</v>
      </c>
      <c r="M377" s="46">
        <f t="shared" ca="1" si="293"/>
        <v>0</v>
      </c>
      <c r="N377" s="46">
        <f t="shared" ca="1" si="293"/>
        <v>0</v>
      </c>
      <c r="O377" s="46">
        <f t="shared" ca="1" si="288"/>
        <v>0</v>
      </c>
      <c r="P377" s="46">
        <f t="shared" ca="1" si="289"/>
        <v>0</v>
      </c>
      <c r="Q377" s="46">
        <f t="shared" ref="Q377:S377" ca="1" si="294">Q380+Q383</f>
        <v>17105300</v>
      </c>
      <c r="R377" s="46">
        <f t="shared" ca="1" si="294"/>
        <v>0</v>
      </c>
      <c r="S377" s="46">
        <f t="shared" ca="1" si="294"/>
        <v>0</v>
      </c>
      <c r="T377" s="46">
        <f t="shared" ca="1" si="291"/>
        <v>0</v>
      </c>
      <c r="U377" s="46">
        <f t="shared" ca="1" si="292"/>
        <v>0</v>
      </c>
    </row>
    <row r="378" spans="1:21" ht="18.75" x14ac:dyDescent="0.25">
      <c r="A378" s="146"/>
      <c r="B378" s="182"/>
      <c r="C378" s="182"/>
      <c r="D378" s="182"/>
      <c r="E378" s="48" t="s">
        <v>21</v>
      </c>
      <c r="F378" s="40"/>
      <c r="G378" s="42"/>
      <c r="H378" s="151" t="s">
        <v>14</v>
      </c>
      <c r="I378" s="44"/>
      <c r="J378" s="44"/>
      <c r="K378" s="45"/>
      <c r="L378" s="46">
        <f t="shared" ref="L378:N378" ca="1" si="295">L381+L384</f>
        <v>0</v>
      </c>
      <c r="M378" s="46">
        <f t="shared" ca="1" si="295"/>
        <v>0</v>
      </c>
      <c r="N378" s="46">
        <f t="shared" ca="1" si="295"/>
        <v>0</v>
      </c>
      <c r="O378" s="46">
        <f t="shared" ca="1" si="288"/>
        <v>0</v>
      </c>
      <c r="P378" s="46">
        <f t="shared" ca="1" si="289"/>
        <v>0</v>
      </c>
      <c r="Q378" s="46">
        <f t="shared" ref="Q378:S378" ca="1" si="296">Q381+Q384</f>
        <v>8375000</v>
      </c>
      <c r="R378" s="46">
        <f t="shared" ca="1" si="296"/>
        <v>0</v>
      </c>
      <c r="S378" s="46">
        <f t="shared" ca="1" si="296"/>
        <v>0</v>
      </c>
      <c r="T378" s="46">
        <f t="shared" ca="1" si="291"/>
        <v>0</v>
      </c>
      <c r="U378" s="46">
        <f t="shared" ca="1" si="292"/>
        <v>0</v>
      </c>
    </row>
    <row r="379" spans="1:21" ht="18.75" x14ac:dyDescent="0.25">
      <c r="A379" s="146"/>
      <c r="B379" s="182"/>
      <c r="C379" s="182"/>
      <c r="D379" s="183" t="s">
        <v>22</v>
      </c>
      <c r="E379" s="40"/>
      <c r="F379" s="40"/>
      <c r="G379" s="42"/>
      <c r="H379" s="152" t="s">
        <v>14</v>
      </c>
      <c r="I379" s="153"/>
      <c r="J379" s="153"/>
      <c r="K379" s="154"/>
      <c r="L379" s="46">
        <f t="shared" ref="L379:N379" ca="1" si="297">L380+L381</f>
        <v>0</v>
      </c>
      <c r="M379" s="46">
        <f t="shared" ca="1" si="297"/>
        <v>0</v>
      </c>
      <c r="N379" s="46">
        <f t="shared" ca="1" si="297"/>
        <v>0</v>
      </c>
      <c r="O379" s="46">
        <f t="shared" ca="1" si="288"/>
        <v>0</v>
      </c>
      <c r="P379" s="46">
        <f t="shared" ca="1" si="289"/>
        <v>0</v>
      </c>
      <c r="Q379" s="46">
        <f t="shared" ref="Q379:S379" ca="1" si="298">Q380+Q381</f>
        <v>25480300</v>
      </c>
      <c r="R379" s="46">
        <f t="shared" ca="1" si="298"/>
        <v>0</v>
      </c>
      <c r="S379" s="46">
        <f t="shared" ca="1" si="298"/>
        <v>0</v>
      </c>
      <c r="T379" s="46">
        <f t="shared" ca="1" si="291"/>
        <v>0</v>
      </c>
      <c r="U379" s="46">
        <f t="shared" ca="1" si="292"/>
        <v>0</v>
      </c>
    </row>
    <row r="380" spans="1:21" ht="18.75" x14ac:dyDescent="0.25">
      <c r="A380" s="146"/>
      <c r="B380" s="182"/>
      <c r="C380" s="182"/>
      <c r="D380" s="182"/>
      <c r="E380" s="48" t="s">
        <v>36</v>
      </c>
      <c r="F380" s="40"/>
      <c r="G380" s="42"/>
      <c r="H380" s="152" t="s">
        <v>14</v>
      </c>
      <c r="I380" s="153"/>
      <c r="J380" s="153"/>
      <c r="K380" s="154"/>
      <c r="L380" s="46">
        <f ca="1">IFERROR(__xludf.DUMMYFUNCTION("IMPORTRANGE(""https://docs.google.com/spreadsheets/d/12pGRKgvn2b31Uz_fjAl3XPzZUM_F2_O-zAHL2XHEPZg/edit?usp=sharing"",""รวมเหนือ!L379"")+IMPORTRANGE(""https://docs.google.com/spreadsheets/d/1c0UfJUA6nE6esVMy0kRcX_PENtt96DMxicQpqi3tips/edit?usp=sharing"","""&amp;"รวมตะวันออกเฉียงเหนือ!L379"")+IMPORTRANGE(""https://docs.google.com/spreadsheets/d/1iNWbYmj0agxPDl_yJgGu1eIremFPVMUuMWUKAjBzvrk/edit?usp=sharing"",""รวมกลาง!L379"")+IMPORTRANGE(""https://docs.google.com/spreadsheets/d/1uenpWDAH2bchvfvsSIjpd4bRU5D1faxJOaE3"&amp;"4GQM5-c/edit?usp=sharing"",""รวมใต้!L379"")"),0)</f>
        <v>0</v>
      </c>
      <c r="M380" s="46">
        <f ca="1">IFERROR(__xludf.DUMMYFUNCTION("IMPORTRANGE(""https://docs.google.com/spreadsheets/d/12pGRKgvn2b31Uz_fjAl3XPzZUM_F2_O-zAHL2XHEPZg/edit?usp=sharing"",""รวมเหนือ!M379"")+IMPORTRANGE(""https://docs.google.com/spreadsheets/d/1c0UfJUA6nE6esVMy0kRcX_PENtt96DMxicQpqi3tips/edit?usp=sharing"","""&amp;"รวมตะวันออกเฉียงเหนือ!M379"")+IMPORTRANGE(""https://docs.google.com/spreadsheets/d/1iNWbYmj0agxPDl_yJgGu1eIremFPVMUuMWUKAjBzvrk/edit?usp=sharing"",""รวมกลาง!M379"")+IMPORTRANGE(""https://docs.google.com/spreadsheets/d/1uenpWDAH2bchvfvsSIjpd4bRU5D1faxJOaE3"&amp;"4GQM5-c/edit?usp=sharing"",""รวมใต้!M379"")"),0)</f>
        <v>0</v>
      </c>
      <c r="N380" s="46">
        <f ca="1">IFERROR(__xludf.DUMMYFUNCTION("IMPORTRANGE(""https://docs.google.com/spreadsheets/d/12pGRKgvn2b31Uz_fjAl3XPzZUM_F2_O-zAHL2XHEPZg/edit?usp=sharing"",""รวมเหนือ!N379"")+IMPORTRANGE(""https://docs.google.com/spreadsheets/d/1c0UfJUA6nE6esVMy0kRcX_PENtt96DMxicQpqi3tips/edit?usp=sharing"","""&amp;"รวมตะวันออกเฉียงเหนือ!N379"")+IMPORTRANGE(""https://docs.google.com/spreadsheets/d/1iNWbYmj0agxPDl_yJgGu1eIremFPVMUuMWUKAjBzvrk/edit?usp=sharing"",""รวมกลาง!N379"")+IMPORTRANGE(""https://docs.google.com/spreadsheets/d/1uenpWDAH2bchvfvsSIjpd4bRU5D1faxJOaE3"&amp;"4GQM5-c/edit?usp=sharing"",""รวมใต้!N379"")"),0)</f>
        <v>0</v>
      </c>
      <c r="O380" s="46">
        <f t="shared" ca="1" si="288"/>
        <v>0</v>
      </c>
      <c r="P380" s="46">
        <f t="shared" ca="1" si="289"/>
        <v>0</v>
      </c>
      <c r="Q380" s="46">
        <f ca="1">IFERROR(__xludf.DUMMYFUNCTION("IMPORTRANGE(""https://docs.google.com/spreadsheets/d/1ItG2mGa2ceCfYo0BwxsXqNm01IGEUdYcSSLTEv9YCik/edit?usp=sharing"",""เบิกจ่ายกองทุน!AY11"")"),17105300)</f>
        <v>17105300</v>
      </c>
      <c r="R380" s="46">
        <f ca="1">IFERROR(__xludf.DUMMYFUNCTION("IMPORTRANGE(""https://docs.google.com/spreadsheets/d/1ItG2mGa2ceCfYo0BwxsXqNm01IGEUdYcSSLTEv9YCik/edit?usp=sharing"",""เบิกจ่ายกองทุน!AZ11"")"),0)</f>
        <v>0</v>
      </c>
      <c r="S380" s="46">
        <f ca="1">IFERROR(__xludf.DUMMYFUNCTION("IMPORTRANGE(""https://docs.google.com/spreadsheets/d/1ItG2mGa2ceCfYo0BwxsXqNm01IGEUdYcSSLTEv9YCik/edit?usp=sharing"",""เบิกจ่ายกองทุน!BA11"")"),0)</f>
        <v>0</v>
      </c>
      <c r="T380" s="46">
        <f t="shared" ca="1" si="291"/>
        <v>0</v>
      </c>
      <c r="U380" s="46">
        <f t="shared" ca="1" si="292"/>
        <v>0</v>
      </c>
    </row>
    <row r="381" spans="1:21" ht="18.75" x14ac:dyDescent="0.25">
      <c r="A381" s="146"/>
      <c r="B381" s="182"/>
      <c r="C381" s="182"/>
      <c r="D381" s="182"/>
      <c r="E381" s="421" t="s">
        <v>37</v>
      </c>
      <c r="F381" s="182"/>
      <c r="G381" s="50"/>
      <c r="H381" s="152" t="s">
        <v>14</v>
      </c>
      <c r="I381" s="153"/>
      <c r="J381" s="153"/>
      <c r="K381" s="154"/>
      <c r="L381" s="46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0)</f>
        <v>0</v>
      </c>
      <c r="M381" s="46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0)</f>
        <v>0</v>
      </c>
      <c r="N381" s="46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0)</f>
        <v>0</v>
      </c>
      <c r="O381" s="46">
        <f t="shared" ca="1" si="288"/>
        <v>0</v>
      </c>
      <c r="P381" s="46">
        <f t="shared" ca="1" si="289"/>
        <v>0</v>
      </c>
      <c r="Q381" s="46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8375000)</f>
        <v>8375000</v>
      </c>
      <c r="R381" s="46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0)</f>
        <v>0</v>
      </c>
      <c r="S381" s="46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0)</f>
        <v>0</v>
      </c>
      <c r="T381" s="46">
        <f t="shared" ca="1" si="291"/>
        <v>0</v>
      </c>
      <c r="U381" s="46">
        <f t="shared" ca="1" si="292"/>
        <v>0</v>
      </c>
    </row>
    <row r="382" spans="1:21" ht="18.75" x14ac:dyDescent="0.25">
      <c r="A382" s="146"/>
      <c r="B382" s="182"/>
      <c r="C382" s="182"/>
      <c r="D382" s="183" t="s">
        <v>23</v>
      </c>
      <c r="E382" s="40"/>
      <c r="F382" s="40"/>
      <c r="G382" s="42"/>
      <c r="H382" s="155" t="s">
        <v>14</v>
      </c>
      <c r="I382" s="153"/>
      <c r="J382" s="153"/>
      <c r="K382" s="154"/>
      <c r="L382" s="46">
        <f t="shared" ref="L382:N382" ca="1" si="299">L383+L384</f>
        <v>0</v>
      </c>
      <c r="M382" s="46">
        <f t="shared" ca="1" si="299"/>
        <v>0</v>
      </c>
      <c r="N382" s="46">
        <f t="shared" ca="1" si="299"/>
        <v>0</v>
      </c>
      <c r="O382" s="46">
        <f t="shared" ca="1" si="288"/>
        <v>0</v>
      </c>
      <c r="P382" s="46">
        <f t="shared" ca="1" si="289"/>
        <v>0</v>
      </c>
      <c r="Q382" s="46">
        <f t="shared" ref="Q382:S382" ca="1" si="300">Q383+Q384</f>
        <v>0</v>
      </c>
      <c r="R382" s="46">
        <f t="shared" ca="1" si="300"/>
        <v>0</v>
      </c>
      <c r="S382" s="46">
        <f t="shared" ca="1" si="300"/>
        <v>0</v>
      </c>
      <c r="T382" s="46">
        <f t="shared" ca="1" si="291"/>
        <v>0</v>
      </c>
      <c r="U382" s="46">
        <f t="shared" ca="1" si="292"/>
        <v>0</v>
      </c>
    </row>
    <row r="383" spans="1:21" ht="18.75" x14ac:dyDescent="0.25">
      <c r="A383" s="146"/>
      <c r="B383" s="182"/>
      <c r="C383" s="182"/>
      <c r="D383" s="182"/>
      <c r="E383" s="48" t="s">
        <v>20</v>
      </c>
      <c r="F383" s="40"/>
      <c r="G383" s="42"/>
      <c r="H383" s="152" t="s">
        <v>14</v>
      </c>
      <c r="I383" s="153"/>
      <c r="J383" s="153"/>
      <c r="K383" s="154"/>
      <c r="L383" s="46">
        <f ca="1">IFERROR(__xludf.DUMMYFUNCTION("IMPORTRANGE(""https://docs.google.com/spreadsheets/d/12pGRKgvn2b31Uz_fjAl3XPzZUM_F2_O-zAHL2XHEPZg/edit?usp=sharing"",""รวมเหนือ!L382"")+IMPORTRANGE(""https://docs.google.com/spreadsheets/d/1c0UfJUA6nE6esVMy0kRcX_PENtt96DMxicQpqi3tips/edit?usp=sharing"","""&amp;"รวมตะวันออกเฉียงเหนือ!L382"")+IMPORTRANGE(""https://docs.google.com/spreadsheets/d/1iNWbYmj0agxPDl_yJgGu1eIremFPVMUuMWUKAjBzvrk/edit?usp=sharing"",""รวมกลาง!L382"")+IMPORTRANGE(""https://docs.google.com/spreadsheets/d/1uenpWDAH2bchvfvsSIjpd4bRU5D1faxJOaE3"&amp;"4GQM5-c/edit?usp=sharing"",""รวมใต้!L382"")"),0)</f>
        <v>0</v>
      </c>
      <c r="M383" s="46">
        <f ca="1">IFERROR(__xludf.DUMMYFUNCTION("IMPORTRANGE(""https://docs.google.com/spreadsheets/d/12pGRKgvn2b31Uz_fjAl3XPzZUM_F2_O-zAHL2XHEPZg/edit?usp=sharing"",""รวมเหนือ!M382"")+IMPORTRANGE(""https://docs.google.com/spreadsheets/d/1c0UfJUA6nE6esVMy0kRcX_PENtt96DMxicQpqi3tips/edit?usp=sharing"","""&amp;"รวมตะวันออกเฉียงเหนือ!M382"")+IMPORTRANGE(""https://docs.google.com/spreadsheets/d/1iNWbYmj0agxPDl_yJgGu1eIremFPVMUuMWUKAjBzvrk/edit?usp=sharing"",""รวมกลาง!M382"")+IMPORTRANGE(""https://docs.google.com/spreadsheets/d/1uenpWDAH2bchvfvsSIjpd4bRU5D1faxJOaE3"&amp;"4GQM5-c/edit?usp=sharing"",""รวมใต้!M382"")"),0)</f>
        <v>0</v>
      </c>
      <c r="N383" s="46">
        <f ca="1">IFERROR(__xludf.DUMMYFUNCTION("IMPORTRANGE(""https://docs.google.com/spreadsheets/d/12pGRKgvn2b31Uz_fjAl3XPzZUM_F2_O-zAHL2XHEPZg/edit?usp=sharing"",""รวมเหนือ!N382"")+IMPORTRANGE(""https://docs.google.com/spreadsheets/d/1c0UfJUA6nE6esVMy0kRcX_PENtt96DMxicQpqi3tips/edit?usp=sharing"","""&amp;"รวมตะวันออกเฉียงเหนือ!N382"")+IMPORTRANGE(""https://docs.google.com/spreadsheets/d/1iNWbYmj0agxPDl_yJgGu1eIremFPVMUuMWUKAjBzvrk/edit?usp=sharing"",""รวมกลาง!N382"")+IMPORTRANGE(""https://docs.google.com/spreadsheets/d/1uenpWDAH2bchvfvsSIjpd4bRU5D1faxJOaE3"&amp;"4GQM5-c/edit?usp=sharing"",""รวมใต้!N382"")"),0)</f>
        <v>0</v>
      </c>
      <c r="O383" s="46">
        <f t="shared" ca="1" si="288"/>
        <v>0</v>
      </c>
      <c r="P383" s="46">
        <f t="shared" ca="1" si="289"/>
        <v>0</v>
      </c>
      <c r="Q383" s="156">
        <v>0</v>
      </c>
      <c r="R383" s="156">
        <v>0</v>
      </c>
      <c r="S383" s="156">
        <v>0</v>
      </c>
      <c r="T383" s="46">
        <f t="shared" si="291"/>
        <v>0</v>
      </c>
      <c r="U383" s="46">
        <f t="shared" si="292"/>
        <v>0</v>
      </c>
    </row>
    <row r="384" spans="1:21" ht="18.75" x14ac:dyDescent="0.25">
      <c r="A384" s="146"/>
      <c r="B384" s="182"/>
      <c r="C384" s="182"/>
      <c r="D384" s="182"/>
      <c r="E384" s="48" t="s">
        <v>21</v>
      </c>
      <c r="F384" s="40"/>
      <c r="G384" s="42"/>
      <c r="H384" s="155" t="s">
        <v>14</v>
      </c>
      <c r="I384" s="153"/>
      <c r="J384" s="153"/>
      <c r="K384" s="154"/>
      <c r="L384" s="46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4" s="46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4" s="46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4" s="46">
        <f t="shared" ca="1" si="288"/>
        <v>0</v>
      </c>
      <c r="P384" s="46">
        <f t="shared" ca="1" si="289"/>
        <v>0</v>
      </c>
      <c r="Q384" s="46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4" s="46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4" s="46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4" s="46">
        <f t="shared" ca="1" si="291"/>
        <v>0</v>
      </c>
      <c r="U384" s="46">
        <f t="shared" ca="1" si="292"/>
        <v>0</v>
      </c>
    </row>
    <row r="385" spans="1:21" ht="19.5" x14ac:dyDescent="0.3">
      <c r="A385" s="184"/>
      <c r="B385" s="185"/>
      <c r="C385" s="186" t="s">
        <v>18</v>
      </c>
      <c r="D385" s="422" t="s">
        <v>38</v>
      </c>
      <c r="E385" s="188"/>
      <c r="F385" s="188"/>
      <c r="G385" s="189"/>
      <c r="H385" s="216"/>
      <c r="I385" s="153"/>
      <c r="J385" s="44"/>
      <c r="K385" s="45"/>
      <c r="L385" s="45"/>
      <c r="M385" s="45"/>
      <c r="N385" s="45"/>
      <c r="O385" s="154"/>
      <c r="P385" s="154"/>
      <c r="Q385" s="45"/>
      <c r="R385" s="45"/>
      <c r="S385" s="45"/>
      <c r="T385" s="154"/>
      <c r="U385" s="154"/>
    </row>
    <row r="386" spans="1:21" ht="18.75" x14ac:dyDescent="0.25">
      <c r="A386" s="423"/>
      <c r="B386" s="182"/>
      <c r="C386" s="182"/>
      <c r="D386" s="182"/>
      <c r="E386" s="48" t="s">
        <v>151</v>
      </c>
      <c r="F386" s="40"/>
      <c r="G386" s="42"/>
      <c r="H386" s="151" t="s">
        <v>34</v>
      </c>
      <c r="I386" s="424">
        <v>0</v>
      </c>
      <c r="J386" s="219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0)</f>
        <v>0</v>
      </c>
      <c r="K386" s="46">
        <f t="shared" ref="K386:K389" si="301">IF(I386&gt;0,J386*100/I386,0)</f>
        <v>0</v>
      </c>
      <c r="L386" s="45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1:21" ht="18.75" x14ac:dyDescent="0.25">
      <c r="A387" s="182"/>
      <c r="B387" s="182"/>
      <c r="C387" s="182"/>
      <c r="D387" s="182"/>
      <c r="E387" s="182"/>
      <c r="F387" s="182"/>
      <c r="G387" s="50"/>
      <c r="H387" s="151" t="s">
        <v>46</v>
      </c>
      <c r="I387" s="219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134000)</f>
        <v>134000</v>
      </c>
      <c r="J387" s="219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0)</f>
        <v>0</v>
      </c>
      <c r="K387" s="46">
        <f t="shared" ca="1" si="301"/>
        <v>0</v>
      </c>
      <c r="L387" s="45"/>
      <c r="M387" s="45"/>
      <c r="N387" s="45"/>
      <c r="O387" s="45"/>
      <c r="P387" s="45"/>
      <c r="Q387" s="45"/>
      <c r="R387" s="45"/>
      <c r="S387" s="45"/>
      <c r="T387" s="45"/>
      <c r="U387" s="45"/>
    </row>
    <row r="388" spans="1:21" ht="18.75" x14ac:dyDescent="0.25">
      <c r="A388" s="182"/>
      <c r="B388" s="182"/>
      <c r="C388" s="182"/>
      <c r="D388" s="182"/>
      <c r="E388" s="421" t="s">
        <v>152</v>
      </c>
      <c r="F388" s="182"/>
      <c r="G388" s="50"/>
      <c r="H388" s="151" t="s">
        <v>34</v>
      </c>
      <c r="I388" s="219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8" s="219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0)</f>
        <v>0</v>
      </c>
      <c r="K388" s="46">
        <f t="shared" ca="1" si="301"/>
        <v>0</v>
      </c>
      <c r="L388" s="45"/>
      <c r="M388" s="45"/>
      <c r="N388" s="45"/>
      <c r="O388" s="45"/>
      <c r="P388" s="45"/>
      <c r="Q388" s="45"/>
      <c r="R388" s="45"/>
      <c r="S388" s="45"/>
      <c r="T388" s="45"/>
      <c r="U388" s="45"/>
    </row>
    <row r="389" spans="1:21" ht="18.75" x14ac:dyDescent="0.25">
      <c r="A389" s="182"/>
      <c r="B389" s="182"/>
      <c r="C389" s="182"/>
      <c r="D389" s="182"/>
      <c r="E389" s="182"/>
      <c r="F389" s="182"/>
      <c r="G389" s="50"/>
      <c r="H389" s="151" t="s">
        <v>46</v>
      </c>
      <c r="I389" s="219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216000)</f>
        <v>216000</v>
      </c>
      <c r="J389" s="219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0)</f>
        <v>0</v>
      </c>
      <c r="K389" s="46">
        <f t="shared" ca="1" si="301"/>
        <v>0</v>
      </c>
      <c r="L389" s="45"/>
      <c r="M389" s="45"/>
      <c r="N389" s="45"/>
      <c r="O389" s="45"/>
      <c r="P389" s="45"/>
      <c r="Q389" s="45"/>
      <c r="R389" s="45"/>
      <c r="S389" s="45"/>
      <c r="T389" s="45"/>
      <c r="U389" s="45"/>
    </row>
    <row r="390" spans="1:21" ht="12.75" hidden="1" x14ac:dyDescent="0.2">
      <c r="A390" s="301"/>
      <c r="B390" s="301"/>
      <c r="C390" s="301"/>
      <c r="D390" s="301"/>
      <c r="E390" s="301"/>
      <c r="F390" s="301"/>
      <c r="G390" s="425"/>
      <c r="H390" s="425"/>
      <c r="I390" s="306"/>
      <c r="J390" s="306"/>
      <c r="K390" s="307"/>
      <c r="L390" s="307"/>
      <c r="M390" s="307"/>
      <c r="N390" s="307"/>
      <c r="O390" s="307"/>
      <c r="P390" s="307"/>
      <c r="Q390" s="307"/>
      <c r="R390" s="307"/>
      <c r="S390" s="307"/>
      <c r="T390" s="307"/>
      <c r="U390" s="307"/>
    </row>
    <row r="391" spans="1:21" ht="12.75" hidden="1" x14ac:dyDescent="0.2">
      <c r="A391" s="426"/>
      <c r="B391" s="426"/>
      <c r="C391" s="426"/>
      <c r="D391" s="426"/>
      <c r="E391" s="426"/>
      <c r="F391" s="426"/>
      <c r="G391" s="427"/>
      <c r="H391" s="427"/>
      <c r="I391" s="428"/>
      <c r="J391" s="428"/>
      <c r="K391" s="429"/>
      <c r="L391" s="429"/>
      <c r="M391" s="429"/>
      <c r="N391" s="429"/>
      <c r="O391" s="429"/>
      <c r="P391" s="429"/>
      <c r="Q391" s="429"/>
      <c r="R391" s="429"/>
      <c r="S391" s="429"/>
      <c r="T391" s="429"/>
      <c r="U391" s="429"/>
    </row>
    <row r="392" spans="1:21" ht="19.5" hidden="1" x14ac:dyDescent="0.3">
      <c r="A392" s="430"/>
      <c r="B392" s="431" t="s">
        <v>153</v>
      </c>
      <c r="C392" s="432"/>
      <c r="D392" s="433"/>
      <c r="E392" s="434"/>
      <c r="F392" s="434"/>
      <c r="G392" s="435"/>
      <c r="H392" s="436" t="s">
        <v>61</v>
      </c>
      <c r="I392" s="437">
        <f t="shared" ref="I392:J392" si="302">I403</f>
        <v>0</v>
      </c>
      <c r="J392" s="437">
        <f t="shared" si="302"/>
        <v>0</v>
      </c>
      <c r="K392" s="438">
        <f>IF(I392&gt;0,J392*100/I392,0)</f>
        <v>0</v>
      </c>
      <c r="L392" s="439"/>
      <c r="M392" s="439"/>
      <c r="N392" s="439"/>
      <c r="O392" s="439"/>
      <c r="P392" s="439"/>
      <c r="Q392" s="439"/>
      <c r="R392" s="439"/>
      <c r="S392" s="439"/>
      <c r="T392" s="439"/>
      <c r="U392" s="439"/>
    </row>
    <row r="393" spans="1:21" ht="19.5" hidden="1" x14ac:dyDescent="0.3">
      <c r="A393" s="440"/>
      <c r="B393" s="441"/>
      <c r="C393" s="442" t="s">
        <v>18</v>
      </c>
      <c r="D393" s="443" t="s">
        <v>19</v>
      </c>
      <c r="E393" s="444"/>
      <c r="F393" s="444"/>
      <c r="G393" s="445"/>
      <c r="H393" s="446" t="s">
        <v>14</v>
      </c>
      <c r="I393" s="447"/>
      <c r="J393" s="447"/>
      <c r="K393" s="448"/>
      <c r="L393" s="449">
        <f t="shared" ref="L393:N393" ca="1" si="303">L394+L395</f>
        <v>0</v>
      </c>
      <c r="M393" s="449">
        <f t="shared" ca="1" si="303"/>
        <v>0</v>
      </c>
      <c r="N393" s="449">
        <f t="shared" ca="1" si="303"/>
        <v>0</v>
      </c>
      <c r="O393" s="449">
        <f t="shared" ref="O393:O401" ca="1" si="304">IF(L393&gt;0,N393*100/L393,0)</f>
        <v>0</v>
      </c>
      <c r="P393" s="449">
        <f t="shared" ref="P393:P401" ca="1" si="305">IF(M393&gt;0,N393*100/M393,0)</f>
        <v>0</v>
      </c>
      <c r="Q393" s="449">
        <f t="shared" ref="Q393:S393" ca="1" si="306">Q394+Q395</f>
        <v>0</v>
      </c>
      <c r="R393" s="449">
        <f t="shared" ca="1" si="306"/>
        <v>0</v>
      </c>
      <c r="S393" s="449">
        <f t="shared" ca="1" si="306"/>
        <v>0</v>
      </c>
      <c r="T393" s="449">
        <f t="shared" ref="T393:T401" ca="1" si="307">IF(Q393&gt;0,S393*100/Q393,0)</f>
        <v>0</v>
      </c>
      <c r="U393" s="449">
        <f t="shared" ref="U393:U401" ca="1" si="308">IF(R393&gt;0,S393*100/R393,0)</f>
        <v>0</v>
      </c>
    </row>
    <row r="394" spans="1:21" ht="18.75" hidden="1" x14ac:dyDescent="0.25">
      <c r="A394" s="440"/>
      <c r="B394" s="441"/>
      <c r="C394" s="441"/>
      <c r="D394" s="441"/>
      <c r="E394" s="450" t="s">
        <v>20</v>
      </c>
      <c r="F394" s="444"/>
      <c r="G394" s="445"/>
      <c r="H394" s="451" t="s">
        <v>14</v>
      </c>
      <c r="I394" s="447"/>
      <c r="J394" s="447"/>
      <c r="K394" s="448"/>
      <c r="L394" s="237">
        <f t="shared" ref="L394:N394" ca="1" si="309">L397+L400</f>
        <v>0</v>
      </c>
      <c r="M394" s="237">
        <f t="shared" ca="1" si="309"/>
        <v>0</v>
      </c>
      <c r="N394" s="237">
        <f t="shared" ca="1" si="309"/>
        <v>0</v>
      </c>
      <c r="O394" s="237">
        <f t="shared" ca="1" si="304"/>
        <v>0</v>
      </c>
      <c r="P394" s="237">
        <f t="shared" ca="1" si="305"/>
        <v>0</v>
      </c>
      <c r="Q394" s="237">
        <f t="shared" ref="Q394:S394" si="310">Q397+Q400</f>
        <v>0</v>
      </c>
      <c r="R394" s="237">
        <f t="shared" si="310"/>
        <v>0</v>
      </c>
      <c r="S394" s="237">
        <f t="shared" si="310"/>
        <v>0</v>
      </c>
      <c r="T394" s="237">
        <f t="shared" si="307"/>
        <v>0</v>
      </c>
      <c r="U394" s="237">
        <f t="shared" si="308"/>
        <v>0</v>
      </c>
    </row>
    <row r="395" spans="1:21" ht="18.75" hidden="1" x14ac:dyDescent="0.25">
      <c r="A395" s="440"/>
      <c r="B395" s="441"/>
      <c r="C395" s="441"/>
      <c r="D395" s="441"/>
      <c r="E395" s="450" t="s">
        <v>21</v>
      </c>
      <c r="F395" s="444"/>
      <c r="G395" s="445"/>
      <c r="H395" s="451" t="s">
        <v>14</v>
      </c>
      <c r="I395" s="447"/>
      <c r="J395" s="447"/>
      <c r="K395" s="448"/>
      <c r="L395" s="237">
        <f t="shared" ref="L395:N395" ca="1" si="311">L398+L401</f>
        <v>0</v>
      </c>
      <c r="M395" s="237">
        <f t="shared" ca="1" si="311"/>
        <v>0</v>
      </c>
      <c r="N395" s="237">
        <f t="shared" ca="1" si="311"/>
        <v>0</v>
      </c>
      <c r="O395" s="237">
        <f t="shared" ca="1" si="304"/>
        <v>0</v>
      </c>
      <c r="P395" s="237">
        <f t="shared" ca="1" si="305"/>
        <v>0</v>
      </c>
      <c r="Q395" s="237">
        <f t="shared" ref="Q395:S395" ca="1" si="312">Q398+Q401</f>
        <v>0</v>
      </c>
      <c r="R395" s="237">
        <f t="shared" ca="1" si="312"/>
        <v>0</v>
      </c>
      <c r="S395" s="237">
        <f t="shared" ca="1" si="312"/>
        <v>0</v>
      </c>
      <c r="T395" s="237">
        <f t="shared" ca="1" si="307"/>
        <v>0</v>
      </c>
      <c r="U395" s="237">
        <f t="shared" ca="1" si="308"/>
        <v>0</v>
      </c>
    </row>
    <row r="396" spans="1:21" ht="18.75" hidden="1" x14ac:dyDescent="0.25">
      <c r="A396" s="440"/>
      <c r="B396" s="441"/>
      <c r="C396" s="441"/>
      <c r="D396" s="452" t="s">
        <v>22</v>
      </c>
      <c r="E396" s="444"/>
      <c r="F396" s="444"/>
      <c r="G396" s="445"/>
      <c r="H396" s="453" t="s">
        <v>14</v>
      </c>
      <c r="I396" s="454"/>
      <c r="J396" s="454"/>
      <c r="K396" s="455"/>
      <c r="L396" s="237">
        <f t="shared" ref="L396:N396" ca="1" si="313">L397+L398</f>
        <v>0</v>
      </c>
      <c r="M396" s="237">
        <f t="shared" ca="1" si="313"/>
        <v>0</v>
      </c>
      <c r="N396" s="237">
        <f t="shared" ca="1" si="313"/>
        <v>0</v>
      </c>
      <c r="O396" s="237">
        <f t="shared" ca="1" si="304"/>
        <v>0</v>
      </c>
      <c r="P396" s="237">
        <f t="shared" ca="1" si="305"/>
        <v>0</v>
      </c>
      <c r="Q396" s="237">
        <f t="shared" ref="Q396:S396" ca="1" si="314">Q397+Q398</f>
        <v>0</v>
      </c>
      <c r="R396" s="237">
        <f t="shared" ca="1" si="314"/>
        <v>0</v>
      </c>
      <c r="S396" s="237">
        <f t="shared" ca="1" si="314"/>
        <v>0</v>
      </c>
      <c r="T396" s="237">
        <f t="shared" ca="1" si="307"/>
        <v>0</v>
      </c>
      <c r="U396" s="237">
        <f t="shared" ca="1" si="308"/>
        <v>0</v>
      </c>
    </row>
    <row r="397" spans="1:21" ht="18.75" hidden="1" x14ac:dyDescent="0.25">
      <c r="A397" s="440"/>
      <c r="B397" s="441"/>
      <c r="C397" s="441"/>
      <c r="D397" s="441"/>
      <c r="E397" s="450" t="s">
        <v>36</v>
      </c>
      <c r="F397" s="444"/>
      <c r="G397" s="445"/>
      <c r="H397" s="453" t="s">
        <v>14</v>
      </c>
      <c r="I397" s="454"/>
      <c r="J397" s="454"/>
      <c r="K397" s="455"/>
      <c r="L397" s="237">
        <f ca="1">IFERROR(__xludf.DUMMYFUNCTION("IMPORTRANGE(""https://docs.google.com/spreadsheets/d/12pGRKgvn2b31Uz_fjAl3XPzZUM_F2_O-zAHL2XHEPZg/edit?usp=sharing"",""รวมเหนือ!L396"")+IMPORTRANGE(""https://docs.google.com/spreadsheets/d/1c0UfJUA6nE6esVMy0kRcX_PENtt96DMxicQpqi3tips/edit?usp=sharing"","""&amp;"รวมตะวันออกเฉียงเหนือ!L396"")+IMPORTRANGE(""https://docs.google.com/spreadsheets/d/1iNWbYmj0agxPDl_yJgGu1eIremFPVMUuMWUKAjBzvrk/edit?usp=sharing"",""รวมกลาง!L396"")+IMPORTRANGE(""https://docs.google.com/spreadsheets/d/1uenpWDAH2bchvfvsSIjpd4bRU5D1faxJOaE3"&amp;"4GQM5-c/edit?usp=sharing"",""รวมใต้!L396"")"),0)</f>
        <v>0</v>
      </c>
      <c r="M397" s="237">
        <f ca="1">IFERROR(__xludf.DUMMYFUNCTION("IMPORTRANGE(""https://docs.google.com/spreadsheets/d/12pGRKgvn2b31Uz_fjAl3XPzZUM_F2_O-zAHL2XHEPZg/edit?usp=sharing"",""รวมเหนือ!M396"")+IMPORTRANGE(""https://docs.google.com/spreadsheets/d/1c0UfJUA6nE6esVMy0kRcX_PENtt96DMxicQpqi3tips/edit?usp=sharing"","""&amp;"รวมตะวันออกเฉียงเหนือ!M396"")+IMPORTRANGE(""https://docs.google.com/spreadsheets/d/1iNWbYmj0agxPDl_yJgGu1eIremFPVMUuMWUKAjBzvrk/edit?usp=sharing"",""รวมกลาง!M396"")+IMPORTRANGE(""https://docs.google.com/spreadsheets/d/1uenpWDAH2bchvfvsSIjpd4bRU5D1faxJOaE3"&amp;"4GQM5-c/edit?usp=sharing"",""รวมใต้!M396"")"),0)</f>
        <v>0</v>
      </c>
      <c r="N397" s="237">
        <f ca="1">IFERROR(__xludf.DUMMYFUNCTION("IMPORTRANGE(""https://docs.google.com/spreadsheets/d/12pGRKgvn2b31Uz_fjAl3XPzZUM_F2_O-zAHL2XHEPZg/edit?usp=sharing"",""รวมเหนือ!N396"")+IMPORTRANGE(""https://docs.google.com/spreadsheets/d/1c0UfJUA6nE6esVMy0kRcX_PENtt96DMxicQpqi3tips/edit?usp=sharing"","""&amp;"รวมตะวันออกเฉียงเหนือ!N396"")+IMPORTRANGE(""https://docs.google.com/spreadsheets/d/1iNWbYmj0agxPDl_yJgGu1eIremFPVMUuMWUKAjBzvrk/edit?usp=sharing"",""รวมกลาง!N396"")+IMPORTRANGE(""https://docs.google.com/spreadsheets/d/1uenpWDAH2bchvfvsSIjpd4bRU5D1faxJOaE3"&amp;"4GQM5-c/edit?usp=sharing"",""รวมใต้!N396"")"),0)</f>
        <v>0</v>
      </c>
      <c r="O397" s="237">
        <f t="shared" ca="1" si="304"/>
        <v>0</v>
      </c>
      <c r="P397" s="237">
        <f t="shared" ca="1" si="305"/>
        <v>0</v>
      </c>
      <c r="Q397" s="241">
        <v>0</v>
      </c>
      <c r="R397" s="241">
        <v>0</v>
      </c>
      <c r="S397" s="241">
        <v>0</v>
      </c>
      <c r="T397" s="237">
        <f t="shared" si="307"/>
        <v>0</v>
      </c>
      <c r="U397" s="237">
        <f t="shared" si="308"/>
        <v>0</v>
      </c>
    </row>
    <row r="398" spans="1:21" ht="18.75" hidden="1" x14ac:dyDescent="0.25">
      <c r="A398" s="440"/>
      <c r="B398" s="441"/>
      <c r="C398" s="441"/>
      <c r="D398" s="441"/>
      <c r="E398" s="456" t="s">
        <v>37</v>
      </c>
      <c r="F398" s="441"/>
      <c r="G398" s="457"/>
      <c r="H398" s="453" t="s">
        <v>14</v>
      </c>
      <c r="I398" s="454"/>
      <c r="J398" s="454"/>
      <c r="K398" s="455"/>
      <c r="L398" s="237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8" s="237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8" s="237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8" s="237">
        <f t="shared" ca="1" si="304"/>
        <v>0</v>
      </c>
      <c r="P398" s="237">
        <f t="shared" ca="1" si="305"/>
        <v>0</v>
      </c>
      <c r="Q398" s="237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8" s="237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8" s="237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8" s="237">
        <f t="shared" ca="1" si="307"/>
        <v>0</v>
      </c>
      <c r="U398" s="237">
        <f t="shared" ca="1" si="308"/>
        <v>0</v>
      </c>
    </row>
    <row r="399" spans="1:21" ht="18.75" hidden="1" x14ac:dyDescent="0.25">
      <c r="A399" s="440"/>
      <c r="B399" s="441"/>
      <c r="C399" s="441"/>
      <c r="D399" s="452" t="s">
        <v>23</v>
      </c>
      <c r="E399" s="444"/>
      <c r="F399" s="444"/>
      <c r="G399" s="445"/>
      <c r="H399" s="458" t="s">
        <v>14</v>
      </c>
      <c r="I399" s="454"/>
      <c r="J399" s="454"/>
      <c r="K399" s="455"/>
      <c r="L399" s="237">
        <f t="shared" ref="L399:N399" ca="1" si="315">L400+L401</f>
        <v>0</v>
      </c>
      <c r="M399" s="237">
        <f t="shared" ca="1" si="315"/>
        <v>0</v>
      </c>
      <c r="N399" s="237">
        <f t="shared" ca="1" si="315"/>
        <v>0</v>
      </c>
      <c r="O399" s="237">
        <f t="shared" ca="1" si="304"/>
        <v>0</v>
      </c>
      <c r="P399" s="237">
        <f t="shared" ca="1" si="305"/>
        <v>0</v>
      </c>
      <c r="Q399" s="237">
        <f t="shared" ref="Q399:S399" ca="1" si="316">Q400+Q401</f>
        <v>0</v>
      </c>
      <c r="R399" s="237">
        <f t="shared" ca="1" si="316"/>
        <v>0</v>
      </c>
      <c r="S399" s="237">
        <f t="shared" ca="1" si="316"/>
        <v>0</v>
      </c>
      <c r="T399" s="237">
        <f t="shared" ca="1" si="307"/>
        <v>0</v>
      </c>
      <c r="U399" s="237">
        <f t="shared" ca="1" si="308"/>
        <v>0</v>
      </c>
    </row>
    <row r="400" spans="1:21" ht="18.75" hidden="1" x14ac:dyDescent="0.25">
      <c r="A400" s="440"/>
      <c r="B400" s="441"/>
      <c r="C400" s="441"/>
      <c r="D400" s="441"/>
      <c r="E400" s="450" t="s">
        <v>20</v>
      </c>
      <c r="F400" s="444"/>
      <c r="G400" s="445"/>
      <c r="H400" s="453" t="s">
        <v>14</v>
      </c>
      <c r="I400" s="454"/>
      <c r="J400" s="454"/>
      <c r="K400" s="455"/>
      <c r="L400" s="237">
        <f ca="1">IFERROR(__xludf.DUMMYFUNCTION("IMPORTRANGE(""https://docs.google.com/spreadsheets/d/12pGRKgvn2b31Uz_fjAl3XPzZUM_F2_O-zAHL2XHEPZg/edit?usp=sharing"",""รวมเหนือ!L399"")+IMPORTRANGE(""https://docs.google.com/spreadsheets/d/1c0UfJUA6nE6esVMy0kRcX_PENtt96DMxicQpqi3tips/edit?usp=sharing"","""&amp;"รวมตะวันออกเฉียงเหนือ!L399"")+IMPORTRANGE(""https://docs.google.com/spreadsheets/d/1iNWbYmj0agxPDl_yJgGu1eIremFPVMUuMWUKAjBzvrk/edit?usp=sharing"",""รวมกลาง!L399"")+IMPORTRANGE(""https://docs.google.com/spreadsheets/d/1uenpWDAH2bchvfvsSIjpd4bRU5D1faxJOaE3"&amp;"4GQM5-c/edit?usp=sharing"",""รวมใต้!L399"")"),0)</f>
        <v>0</v>
      </c>
      <c r="M400" s="237">
        <f ca="1">IFERROR(__xludf.DUMMYFUNCTION("IMPORTRANGE(""https://docs.google.com/spreadsheets/d/12pGRKgvn2b31Uz_fjAl3XPzZUM_F2_O-zAHL2XHEPZg/edit?usp=sharing"",""รวมเหนือ!M399"")+IMPORTRANGE(""https://docs.google.com/spreadsheets/d/1c0UfJUA6nE6esVMy0kRcX_PENtt96DMxicQpqi3tips/edit?usp=sharing"","""&amp;"รวมตะวันออกเฉียงเหนือ!M399"")+IMPORTRANGE(""https://docs.google.com/spreadsheets/d/1iNWbYmj0agxPDl_yJgGu1eIremFPVMUuMWUKAjBzvrk/edit?usp=sharing"",""รวมกลาง!M399"")+IMPORTRANGE(""https://docs.google.com/spreadsheets/d/1uenpWDAH2bchvfvsSIjpd4bRU5D1faxJOaE3"&amp;"4GQM5-c/edit?usp=sharing"",""รวมใต้!M399"")"),0)</f>
        <v>0</v>
      </c>
      <c r="N400" s="237">
        <f ca="1">IFERROR(__xludf.DUMMYFUNCTION("IMPORTRANGE(""https://docs.google.com/spreadsheets/d/12pGRKgvn2b31Uz_fjAl3XPzZUM_F2_O-zAHL2XHEPZg/edit?usp=sharing"",""รวมเหนือ!N399"")+IMPORTRANGE(""https://docs.google.com/spreadsheets/d/1c0UfJUA6nE6esVMy0kRcX_PENtt96DMxicQpqi3tips/edit?usp=sharing"","""&amp;"รวมตะวันออกเฉียงเหนือ!N399"")+IMPORTRANGE(""https://docs.google.com/spreadsheets/d/1iNWbYmj0agxPDl_yJgGu1eIremFPVMUuMWUKAjBzvrk/edit?usp=sharing"",""รวมกลาง!N399"")+IMPORTRANGE(""https://docs.google.com/spreadsheets/d/1uenpWDAH2bchvfvsSIjpd4bRU5D1faxJOaE3"&amp;"4GQM5-c/edit?usp=sharing"",""รวมใต้!N399"")"),0)</f>
        <v>0</v>
      </c>
      <c r="O400" s="237">
        <f t="shared" ca="1" si="304"/>
        <v>0</v>
      </c>
      <c r="P400" s="237">
        <f t="shared" ca="1" si="305"/>
        <v>0</v>
      </c>
      <c r="Q400" s="241">
        <v>0</v>
      </c>
      <c r="R400" s="241">
        <v>0</v>
      </c>
      <c r="S400" s="241">
        <v>0</v>
      </c>
      <c r="T400" s="237">
        <f t="shared" si="307"/>
        <v>0</v>
      </c>
      <c r="U400" s="237">
        <f t="shared" si="308"/>
        <v>0</v>
      </c>
    </row>
    <row r="401" spans="1:21" ht="18.75" hidden="1" x14ac:dyDescent="0.25">
      <c r="A401" s="440"/>
      <c r="B401" s="441"/>
      <c r="C401" s="441"/>
      <c r="D401" s="441"/>
      <c r="E401" s="450" t="s">
        <v>21</v>
      </c>
      <c r="F401" s="444"/>
      <c r="G401" s="445"/>
      <c r="H401" s="458" t="s">
        <v>14</v>
      </c>
      <c r="I401" s="454"/>
      <c r="J401" s="454"/>
      <c r="K401" s="455"/>
      <c r="L401" s="237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401" s="237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401" s="237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401" s="237">
        <f t="shared" ca="1" si="304"/>
        <v>0</v>
      </c>
      <c r="P401" s="237">
        <f t="shared" ca="1" si="305"/>
        <v>0</v>
      </c>
      <c r="Q401" s="237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401" s="237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401" s="237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401" s="237">
        <f t="shared" ca="1" si="307"/>
        <v>0</v>
      </c>
      <c r="U401" s="237">
        <f t="shared" ca="1" si="308"/>
        <v>0</v>
      </c>
    </row>
    <row r="402" spans="1:21" ht="19.5" hidden="1" x14ac:dyDescent="0.3">
      <c r="A402" s="459"/>
      <c r="B402" s="460"/>
      <c r="C402" s="442" t="s">
        <v>18</v>
      </c>
      <c r="D402" s="461" t="s">
        <v>38</v>
      </c>
      <c r="E402" s="462"/>
      <c r="F402" s="462"/>
      <c r="G402" s="463"/>
      <c r="H402" s="464"/>
      <c r="I402" s="454"/>
      <c r="J402" s="447"/>
      <c r="K402" s="448"/>
      <c r="L402" s="448"/>
      <c r="M402" s="448"/>
      <c r="N402" s="448"/>
      <c r="O402" s="455"/>
      <c r="P402" s="455"/>
      <c r="Q402" s="448"/>
      <c r="R402" s="448"/>
      <c r="S402" s="448"/>
      <c r="T402" s="455"/>
      <c r="U402" s="455"/>
    </row>
    <row r="403" spans="1:21" ht="12.75" hidden="1" x14ac:dyDescent="0.2">
      <c r="A403" s="465"/>
      <c r="B403" s="466"/>
      <c r="C403" s="466"/>
      <c r="D403" s="466"/>
      <c r="E403" s="467"/>
      <c r="F403" s="467"/>
      <c r="G403" s="468"/>
      <c r="H403" s="469"/>
      <c r="I403" s="470"/>
      <c r="J403" s="470"/>
      <c r="K403" s="471"/>
      <c r="L403" s="471"/>
      <c r="M403" s="471"/>
      <c r="N403" s="471"/>
      <c r="O403" s="471"/>
      <c r="P403" s="471"/>
      <c r="Q403" s="471"/>
      <c r="R403" s="471"/>
      <c r="S403" s="471"/>
      <c r="T403" s="471"/>
      <c r="U403" s="471"/>
    </row>
    <row r="404" spans="1:21" ht="12.75" hidden="1" x14ac:dyDescent="0.2">
      <c r="A404" s="466"/>
      <c r="B404" s="466"/>
      <c r="C404" s="466"/>
      <c r="D404" s="466"/>
      <c r="E404" s="466"/>
      <c r="F404" s="466"/>
      <c r="G404" s="469"/>
      <c r="H404" s="469"/>
      <c r="I404" s="470"/>
      <c r="J404" s="470"/>
      <c r="K404" s="471"/>
      <c r="L404" s="471"/>
      <c r="M404" s="471"/>
      <c r="N404" s="471"/>
      <c r="O404" s="471"/>
      <c r="P404" s="471"/>
      <c r="Q404" s="471"/>
      <c r="R404" s="471"/>
      <c r="S404" s="471"/>
      <c r="T404" s="471"/>
      <c r="U404" s="471"/>
    </row>
    <row r="405" spans="1:21" ht="12.75" hidden="1" x14ac:dyDescent="0.2">
      <c r="A405" s="466"/>
      <c r="B405" s="466"/>
      <c r="C405" s="466"/>
      <c r="D405" s="466"/>
      <c r="E405" s="466"/>
      <c r="F405" s="466"/>
      <c r="G405" s="469"/>
      <c r="H405" s="469"/>
      <c r="I405" s="470"/>
      <c r="J405" s="470"/>
      <c r="K405" s="471"/>
      <c r="L405" s="471"/>
      <c r="M405" s="471"/>
      <c r="N405" s="471"/>
      <c r="O405" s="471"/>
      <c r="P405" s="471"/>
      <c r="Q405" s="471"/>
      <c r="R405" s="471"/>
      <c r="S405" s="471"/>
      <c r="T405" s="471"/>
      <c r="U405" s="471"/>
    </row>
    <row r="406" spans="1:21" ht="12.75" hidden="1" x14ac:dyDescent="0.2">
      <c r="A406" s="466"/>
      <c r="B406" s="466"/>
      <c r="C406" s="466"/>
      <c r="D406" s="466"/>
      <c r="E406" s="466"/>
      <c r="F406" s="466"/>
      <c r="G406" s="469"/>
      <c r="H406" s="469"/>
      <c r="I406" s="470"/>
      <c r="J406" s="470"/>
      <c r="K406" s="471"/>
      <c r="L406" s="471"/>
      <c r="M406" s="471"/>
      <c r="N406" s="471"/>
      <c r="O406" s="471"/>
      <c r="P406" s="471"/>
      <c r="Q406" s="471"/>
      <c r="R406" s="471"/>
      <c r="S406" s="471"/>
      <c r="T406" s="471"/>
      <c r="U406" s="471"/>
    </row>
    <row r="407" spans="1:21" ht="12.75" hidden="1" x14ac:dyDescent="0.2">
      <c r="A407" s="466"/>
      <c r="B407" s="466"/>
      <c r="C407" s="466"/>
      <c r="D407" s="466"/>
      <c r="E407" s="466"/>
      <c r="F407" s="466"/>
      <c r="G407" s="469"/>
      <c r="H407" s="469"/>
      <c r="I407" s="470"/>
      <c r="J407" s="470"/>
      <c r="K407" s="471"/>
      <c r="L407" s="471"/>
      <c r="M407" s="471"/>
      <c r="N407" s="471"/>
      <c r="O407" s="471"/>
      <c r="P407" s="471"/>
      <c r="Q407" s="471"/>
      <c r="R407" s="471"/>
      <c r="S407" s="471"/>
      <c r="T407" s="471"/>
      <c r="U407" s="471"/>
    </row>
    <row r="408" spans="1:21" ht="12.75" hidden="1" x14ac:dyDescent="0.2">
      <c r="A408" s="466"/>
      <c r="B408" s="466"/>
      <c r="C408" s="466"/>
      <c r="D408" s="466"/>
      <c r="E408" s="466"/>
      <c r="F408" s="466"/>
      <c r="G408" s="469"/>
      <c r="H408" s="469"/>
      <c r="I408" s="470"/>
      <c r="J408" s="470"/>
      <c r="K408" s="471"/>
      <c r="L408" s="471"/>
      <c r="M408" s="471"/>
      <c r="N408" s="471"/>
      <c r="O408" s="471"/>
      <c r="P408" s="471"/>
      <c r="Q408" s="471"/>
      <c r="R408" s="471"/>
      <c r="S408" s="471"/>
      <c r="T408" s="471"/>
      <c r="U408" s="471"/>
    </row>
    <row r="409" spans="1:21" ht="12.75" hidden="1" x14ac:dyDescent="0.2">
      <c r="A409" s="466"/>
      <c r="B409" s="466"/>
      <c r="C409" s="466"/>
      <c r="D409" s="466"/>
      <c r="E409" s="466"/>
      <c r="F409" s="466"/>
      <c r="G409" s="469"/>
      <c r="H409" s="469"/>
      <c r="I409" s="470"/>
      <c r="J409" s="470"/>
      <c r="K409" s="471"/>
      <c r="L409" s="471"/>
      <c r="M409" s="471"/>
      <c r="N409" s="471"/>
      <c r="O409" s="471"/>
      <c r="P409" s="471"/>
      <c r="Q409" s="471"/>
      <c r="R409" s="471"/>
      <c r="S409" s="471"/>
      <c r="T409" s="471"/>
      <c r="U409" s="471"/>
    </row>
    <row r="410" spans="1:21" ht="12.75" hidden="1" x14ac:dyDescent="0.2">
      <c r="A410" s="466"/>
      <c r="B410" s="466"/>
      <c r="C410" s="466"/>
      <c r="D410" s="466"/>
      <c r="E410" s="466"/>
      <c r="F410" s="466"/>
      <c r="G410" s="469"/>
      <c r="H410" s="469"/>
      <c r="I410" s="470"/>
      <c r="J410" s="470"/>
      <c r="K410" s="471"/>
      <c r="L410" s="471"/>
      <c r="M410" s="471"/>
      <c r="N410" s="471"/>
      <c r="O410" s="471"/>
      <c r="P410" s="471"/>
      <c r="Q410" s="471"/>
      <c r="R410" s="471"/>
      <c r="S410" s="471"/>
      <c r="T410" s="471"/>
      <c r="U410" s="471"/>
    </row>
    <row r="411" spans="1:21" ht="12.75" hidden="1" x14ac:dyDescent="0.2">
      <c r="A411" s="466"/>
      <c r="B411" s="466"/>
      <c r="C411" s="466"/>
      <c r="D411" s="466"/>
      <c r="E411" s="466"/>
      <c r="F411" s="466"/>
      <c r="G411" s="469"/>
      <c r="H411" s="469"/>
      <c r="I411" s="470"/>
      <c r="J411" s="470"/>
      <c r="K411" s="471"/>
      <c r="L411" s="471"/>
      <c r="M411" s="471"/>
      <c r="N411" s="471"/>
      <c r="O411" s="471"/>
      <c r="P411" s="471"/>
      <c r="Q411" s="471"/>
      <c r="R411" s="471"/>
      <c r="S411" s="471"/>
      <c r="T411" s="471"/>
      <c r="U411" s="471"/>
    </row>
    <row r="412" spans="1:21" ht="12.75" hidden="1" x14ac:dyDescent="0.2">
      <c r="A412" s="472"/>
      <c r="B412" s="472"/>
      <c r="C412" s="472"/>
      <c r="D412" s="472"/>
      <c r="E412" s="472"/>
      <c r="F412" s="472"/>
      <c r="G412" s="473"/>
      <c r="H412" s="473"/>
      <c r="I412" s="474"/>
      <c r="J412" s="474"/>
      <c r="K412" s="475"/>
      <c r="L412" s="475"/>
      <c r="M412" s="475"/>
      <c r="N412" s="475"/>
      <c r="O412" s="475"/>
      <c r="P412" s="475"/>
      <c r="Q412" s="475"/>
      <c r="R412" s="475"/>
      <c r="S412" s="475"/>
      <c r="T412" s="475"/>
      <c r="U412" s="475"/>
    </row>
    <row r="413" spans="1:21" ht="19.5" hidden="1" x14ac:dyDescent="0.3">
      <c r="A413" s="433"/>
      <c r="B413" s="431" t="s">
        <v>154</v>
      </c>
      <c r="C413" s="433"/>
      <c r="D413" s="433"/>
      <c r="E413" s="433"/>
      <c r="F413" s="433"/>
      <c r="G413" s="476"/>
      <c r="H413" s="477" t="s">
        <v>46</v>
      </c>
      <c r="I413" s="478">
        <f t="shared" ref="I413:J413" ca="1" si="317">I424</f>
        <v>0</v>
      </c>
      <c r="J413" s="478">
        <f t="shared" ca="1" si="317"/>
        <v>0</v>
      </c>
      <c r="K413" s="438">
        <f ca="1">IF(I413&gt;0,J413*100/I413,0)</f>
        <v>0</v>
      </c>
      <c r="L413" s="439"/>
      <c r="M413" s="439"/>
      <c r="N413" s="439"/>
      <c r="O413" s="439"/>
      <c r="P413" s="439"/>
      <c r="Q413" s="439"/>
      <c r="R413" s="439"/>
      <c r="S413" s="439"/>
      <c r="T413" s="439"/>
      <c r="U413" s="439"/>
    </row>
    <row r="414" spans="1:21" ht="19.5" hidden="1" x14ac:dyDescent="0.3">
      <c r="A414" s="440"/>
      <c r="B414" s="441"/>
      <c r="C414" s="479" t="s">
        <v>18</v>
      </c>
      <c r="D414" s="653" t="s">
        <v>19</v>
      </c>
      <c r="E414" s="643"/>
      <c r="F414" s="643"/>
      <c r="G414" s="644"/>
      <c r="H414" s="480" t="s">
        <v>14</v>
      </c>
      <c r="I414" s="447"/>
      <c r="J414" s="447"/>
      <c r="K414" s="448"/>
      <c r="L414" s="449">
        <f t="shared" ref="L414:N414" ca="1" si="318">L415+L416</f>
        <v>0</v>
      </c>
      <c r="M414" s="449">
        <f t="shared" ca="1" si="318"/>
        <v>0</v>
      </c>
      <c r="N414" s="449">
        <f t="shared" ca="1" si="318"/>
        <v>0</v>
      </c>
      <c r="O414" s="449">
        <f t="shared" ref="O414:O422" ca="1" si="319">IF(L414&gt;0,N414*100/L414,0)</f>
        <v>0</v>
      </c>
      <c r="P414" s="449">
        <f t="shared" ref="P414:P422" ca="1" si="320">IF(M414&gt;0,N414*100/M414,0)</f>
        <v>0</v>
      </c>
      <c r="Q414" s="449">
        <f t="shared" ref="Q414:S414" ca="1" si="321">Q415+Q416</f>
        <v>0</v>
      </c>
      <c r="R414" s="449">
        <f t="shared" ca="1" si="321"/>
        <v>0</v>
      </c>
      <c r="S414" s="449">
        <f t="shared" ca="1" si="321"/>
        <v>0</v>
      </c>
      <c r="T414" s="449">
        <f t="shared" ref="T414:T422" ca="1" si="322">IF(Q414&gt;0,S414*100/Q414,0)</f>
        <v>0</v>
      </c>
      <c r="U414" s="449">
        <f t="shared" ref="U414:U422" ca="1" si="323">IF(R414&gt;0,S414*100/R414,0)</f>
        <v>0</v>
      </c>
    </row>
    <row r="415" spans="1:21" ht="18.75" hidden="1" x14ac:dyDescent="0.25">
      <c r="A415" s="440"/>
      <c r="B415" s="441"/>
      <c r="C415" s="441"/>
      <c r="D415" s="441"/>
      <c r="E415" s="456" t="s">
        <v>155</v>
      </c>
      <c r="F415" s="441"/>
      <c r="G415" s="457"/>
      <c r="H415" s="481" t="s">
        <v>14</v>
      </c>
      <c r="I415" s="447"/>
      <c r="J415" s="447"/>
      <c r="K415" s="448"/>
      <c r="L415" s="237">
        <f t="shared" ref="L415:N415" ca="1" si="324">L418+L421</f>
        <v>0</v>
      </c>
      <c r="M415" s="237">
        <f t="shared" ca="1" si="324"/>
        <v>0</v>
      </c>
      <c r="N415" s="237">
        <f t="shared" ca="1" si="324"/>
        <v>0</v>
      </c>
      <c r="O415" s="237">
        <f t="shared" ca="1" si="319"/>
        <v>0</v>
      </c>
      <c r="P415" s="237">
        <f t="shared" ca="1" si="320"/>
        <v>0</v>
      </c>
      <c r="Q415" s="237">
        <f t="shared" ref="Q415:S415" ca="1" si="325">Q418+Q421</f>
        <v>0</v>
      </c>
      <c r="R415" s="237">
        <f t="shared" ca="1" si="325"/>
        <v>0</v>
      </c>
      <c r="S415" s="237">
        <f t="shared" ca="1" si="325"/>
        <v>0</v>
      </c>
      <c r="T415" s="237">
        <f t="shared" ca="1" si="322"/>
        <v>0</v>
      </c>
      <c r="U415" s="237">
        <f t="shared" ca="1" si="323"/>
        <v>0</v>
      </c>
    </row>
    <row r="416" spans="1:21" ht="18.75" hidden="1" x14ac:dyDescent="0.25">
      <c r="A416" s="440"/>
      <c r="B416" s="441"/>
      <c r="C416" s="441"/>
      <c r="D416" s="441"/>
      <c r="E416" s="456" t="s">
        <v>156</v>
      </c>
      <c r="F416" s="441"/>
      <c r="G416" s="457"/>
      <c r="H416" s="481" t="s">
        <v>14</v>
      </c>
      <c r="I416" s="447"/>
      <c r="J416" s="447"/>
      <c r="K416" s="448"/>
      <c r="L416" s="237">
        <f t="shared" ref="L416:N416" ca="1" si="326">L419+L422</f>
        <v>0</v>
      </c>
      <c r="M416" s="237">
        <f t="shared" ca="1" si="326"/>
        <v>0</v>
      </c>
      <c r="N416" s="237">
        <f t="shared" ca="1" si="326"/>
        <v>0</v>
      </c>
      <c r="O416" s="237">
        <f t="shared" ca="1" si="319"/>
        <v>0</v>
      </c>
      <c r="P416" s="237">
        <f t="shared" ca="1" si="320"/>
        <v>0</v>
      </c>
      <c r="Q416" s="237">
        <f t="shared" ref="Q416:S416" ca="1" si="327">Q419+Q422</f>
        <v>0</v>
      </c>
      <c r="R416" s="237">
        <f t="shared" ca="1" si="327"/>
        <v>0</v>
      </c>
      <c r="S416" s="237">
        <f t="shared" ca="1" si="327"/>
        <v>0</v>
      </c>
      <c r="T416" s="237">
        <f t="shared" ca="1" si="322"/>
        <v>0</v>
      </c>
      <c r="U416" s="237">
        <f t="shared" ca="1" si="323"/>
        <v>0</v>
      </c>
    </row>
    <row r="417" spans="1:21" ht="19.5" hidden="1" x14ac:dyDescent="0.3">
      <c r="A417" s="440"/>
      <c r="B417" s="441"/>
      <c r="C417" s="441"/>
      <c r="D417" s="443" t="s">
        <v>22</v>
      </c>
      <c r="E417" s="441"/>
      <c r="F417" s="441"/>
      <c r="G417" s="457"/>
      <c r="H417" s="480" t="s">
        <v>14</v>
      </c>
      <c r="I417" s="447"/>
      <c r="J417" s="447"/>
      <c r="K417" s="448"/>
      <c r="L417" s="237">
        <f t="shared" ref="L417:N417" ca="1" si="328">L418+L419</f>
        <v>0</v>
      </c>
      <c r="M417" s="237">
        <f t="shared" ca="1" si="328"/>
        <v>0</v>
      </c>
      <c r="N417" s="237">
        <f t="shared" ca="1" si="328"/>
        <v>0</v>
      </c>
      <c r="O417" s="237">
        <f t="shared" ca="1" si="319"/>
        <v>0</v>
      </c>
      <c r="P417" s="237">
        <f t="shared" ca="1" si="320"/>
        <v>0</v>
      </c>
      <c r="Q417" s="237">
        <f t="shared" ref="Q417:S417" ca="1" si="329">Q418+Q419</f>
        <v>0</v>
      </c>
      <c r="R417" s="237">
        <f t="shared" ca="1" si="329"/>
        <v>0</v>
      </c>
      <c r="S417" s="237">
        <f t="shared" ca="1" si="329"/>
        <v>0</v>
      </c>
      <c r="T417" s="237">
        <f t="shared" ca="1" si="322"/>
        <v>0</v>
      </c>
      <c r="U417" s="237">
        <f t="shared" ca="1" si="323"/>
        <v>0</v>
      </c>
    </row>
    <row r="418" spans="1:21" ht="18.75" hidden="1" x14ac:dyDescent="0.25">
      <c r="A418" s="440"/>
      <c r="B418" s="441"/>
      <c r="C418" s="441"/>
      <c r="D418" s="441"/>
      <c r="E418" s="456" t="s">
        <v>155</v>
      </c>
      <c r="F418" s="441"/>
      <c r="G418" s="457"/>
      <c r="H418" s="481" t="s">
        <v>14</v>
      </c>
      <c r="I418" s="447"/>
      <c r="J418" s="447"/>
      <c r="K418" s="448"/>
      <c r="L418" s="237">
        <f ca="1">IFERROR(__xludf.DUMMYFUNCTION("IMPORTRANGE(""https://docs.google.com/spreadsheets/d/12pGRKgvn2b31Uz_fjAl3XPzZUM_F2_O-zAHL2XHEPZg/edit?usp=sharing"",""รวมเหนือ!L417"")+IMPORTRANGE(""https://docs.google.com/spreadsheets/d/1c0UfJUA6nE6esVMy0kRcX_PENtt96DMxicQpqi3tips/edit?usp=sharing"","""&amp;"รวมตะวันออกเฉียงเหนือ!L417"")+IMPORTRANGE(""https://docs.google.com/spreadsheets/d/1iNWbYmj0agxPDl_yJgGu1eIremFPVMUuMWUKAjBzvrk/edit?usp=sharing"",""รวมกลาง!L417"")+IMPORTRANGE(""https://docs.google.com/spreadsheets/d/1uenpWDAH2bchvfvsSIjpd4bRU5D1faxJOaE3"&amp;"4GQM5-c/edit?usp=sharing"",""รวมใต้!L417"")"),0)</f>
        <v>0</v>
      </c>
      <c r="M418" s="237">
        <f ca="1">IFERROR(__xludf.DUMMYFUNCTION("IMPORTRANGE(""https://docs.google.com/spreadsheets/d/12pGRKgvn2b31Uz_fjAl3XPzZUM_F2_O-zAHL2XHEPZg/edit?usp=sharing"",""รวมเหนือ!M417"")+IMPORTRANGE(""https://docs.google.com/spreadsheets/d/1c0UfJUA6nE6esVMy0kRcX_PENtt96DMxicQpqi3tips/edit?usp=sharing"","""&amp;"รวมตะวันออกเฉียงเหนือ!M417"")+IMPORTRANGE(""https://docs.google.com/spreadsheets/d/1iNWbYmj0agxPDl_yJgGu1eIremFPVMUuMWUKAjBzvrk/edit?usp=sharing"",""รวมกลาง!M417"")+IMPORTRANGE(""https://docs.google.com/spreadsheets/d/1uenpWDAH2bchvfvsSIjpd4bRU5D1faxJOaE3"&amp;"4GQM5-c/edit?usp=sharing"",""รวมใต้!M417"")"),0)</f>
        <v>0</v>
      </c>
      <c r="N418" s="237">
        <f ca="1">IFERROR(__xludf.DUMMYFUNCTION("IMPORTRANGE(""https://docs.google.com/spreadsheets/d/12pGRKgvn2b31Uz_fjAl3XPzZUM_F2_O-zAHL2XHEPZg/edit?usp=sharing"",""รวมเหนือ!N417"")+IMPORTRANGE(""https://docs.google.com/spreadsheets/d/1c0UfJUA6nE6esVMy0kRcX_PENtt96DMxicQpqi3tips/edit?usp=sharing"","""&amp;"รวมตะวันออกเฉียงเหนือ!N417"")+IMPORTRANGE(""https://docs.google.com/spreadsheets/d/1iNWbYmj0agxPDl_yJgGu1eIremFPVMUuMWUKAjBzvrk/edit?usp=sharing"",""รวมกลาง!N417"")+IMPORTRANGE(""https://docs.google.com/spreadsheets/d/1uenpWDAH2bchvfvsSIjpd4bRU5D1faxJOaE3"&amp;"4GQM5-c/edit?usp=sharing"",""รวมใต้!N417"")"),0)</f>
        <v>0</v>
      </c>
      <c r="O418" s="237">
        <f t="shared" ca="1" si="319"/>
        <v>0</v>
      </c>
      <c r="P418" s="237">
        <f t="shared" ca="1" si="320"/>
        <v>0</v>
      </c>
      <c r="Q418" s="237">
        <f ca="1">IFERROR(__xludf.DUMMYFUNCTION("IMPORTRANGE(""https://docs.google.com/spreadsheets/d/1ItG2mGa2ceCfYo0BwxsXqNm01IGEUdYcSSLTEv9YCik/edit?usp=sharing"",""เบิกจ่ายกองทุน!BH11"")"),0)</f>
        <v>0</v>
      </c>
      <c r="R418" s="237">
        <f ca="1">IFERROR(__xludf.DUMMYFUNCTION("IMPORTRANGE(""https://docs.google.com/spreadsheets/d/1ItG2mGa2ceCfYo0BwxsXqNm01IGEUdYcSSLTEv9YCik/edit?usp=sharing"",""เบิกจ่ายกองทุน!BI11"")"),0)</f>
        <v>0</v>
      </c>
      <c r="S418" s="237">
        <f ca="1">IFERROR(__xludf.DUMMYFUNCTION("IMPORTRANGE(""https://docs.google.com/spreadsheets/d/1ItG2mGa2ceCfYo0BwxsXqNm01IGEUdYcSSLTEv9YCik/edit?usp=sharing"",""เบิกจ่ายกองทุน!BJ11"")"),0)</f>
        <v>0</v>
      </c>
      <c r="T418" s="237">
        <f t="shared" ca="1" si="322"/>
        <v>0</v>
      </c>
      <c r="U418" s="237">
        <f t="shared" ca="1" si="323"/>
        <v>0</v>
      </c>
    </row>
    <row r="419" spans="1:21" ht="18.75" hidden="1" x14ac:dyDescent="0.25">
      <c r="A419" s="440"/>
      <c r="B419" s="441"/>
      <c r="C419" s="441"/>
      <c r="D419" s="441"/>
      <c r="E419" s="456" t="s">
        <v>156</v>
      </c>
      <c r="F419" s="441"/>
      <c r="G419" s="457"/>
      <c r="H419" s="481" t="s">
        <v>14</v>
      </c>
      <c r="I419" s="447"/>
      <c r="J419" s="447"/>
      <c r="K419" s="448"/>
      <c r="L419" s="237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0)</f>
        <v>0</v>
      </c>
      <c r="M419" s="237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0)</f>
        <v>0</v>
      </c>
      <c r="N419" s="237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0)</f>
        <v>0</v>
      </c>
      <c r="O419" s="237">
        <f t="shared" ca="1" si="319"/>
        <v>0</v>
      </c>
      <c r="P419" s="237">
        <f t="shared" ca="1" si="320"/>
        <v>0</v>
      </c>
      <c r="Q419" s="237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0)</f>
        <v>0</v>
      </c>
      <c r="R419" s="237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0)</f>
        <v>0</v>
      </c>
      <c r="S419" s="237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0)</f>
        <v>0</v>
      </c>
      <c r="T419" s="237">
        <f t="shared" ca="1" si="322"/>
        <v>0</v>
      </c>
      <c r="U419" s="237">
        <f t="shared" ca="1" si="323"/>
        <v>0</v>
      </c>
    </row>
    <row r="420" spans="1:21" ht="19.5" hidden="1" x14ac:dyDescent="0.3">
      <c r="A420" s="440"/>
      <c r="B420" s="441"/>
      <c r="C420" s="441"/>
      <c r="D420" s="443" t="s">
        <v>23</v>
      </c>
      <c r="E420" s="441"/>
      <c r="F420" s="441"/>
      <c r="G420" s="457"/>
      <c r="H420" s="446" t="s">
        <v>14</v>
      </c>
      <c r="I420" s="447"/>
      <c r="J420" s="447"/>
      <c r="K420" s="448"/>
      <c r="L420" s="237">
        <f t="shared" ref="L420:N420" ca="1" si="330">L421+L422</f>
        <v>0</v>
      </c>
      <c r="M420" s="237">
        <f t="shared" ca="1" si="330"/>
        <v>0</v>
      </c>
      <c r="N420" s="237">
        <f t="shared" ca="1" si="330"/>
        <v>0</v>
      </c>
      <c r="O420" s="237">
        <f t="shared" ca="1" si="319"/>
        <v>0</v>
      </c>
      <c r="P420" s="237">
        <f t="shared" ca="1" si="320"/>
        <v>0</v>
      </c>
      <c r="Q420" s="237">
        <f t="shared" ref="Q420:S420" ca="1" si="331">Q421+Q422</f>
        <v>0</v>
      </c>
      <c r="R420" s="237">
        <f t="shared" ca="1" si="331"/>
        <v>0</v>
      </c>
      <c r="S420" s="237">
        <f t="shared" ca="1" si="331"/>
        <v>0</v>
      </c>
      <c r="T420" s="237">
        <f t="shared" ca="1" si="322"/>
        <v>0</v>
      </c>
      <c r="U420" s="237">
        <f t="shared" ca="1" si="323"/>
        <v>0</v>
      </c>
    </row>
    <row r="421" spans="1:21" ht="18.75" hidden="1" x14ac:dyDescent="0.25">
      <c r="A421" s="440"/>
      <c r="B421" s="441"/>
      <c r="C421" s="441"/>
      <c r="D421" s="441"/>
      <c r="E421" s="456" t="s">
        <v>20</v>
      </c>
      <c r="F421" s="441"/>
      <c r="G421" s="457"/>
      <c r="H421" s="481" t="s">
        <v>14</v>
      </c>
      <c r="I421" s="447"/>
      <c r="J421" s="447"/>
      <c r="K421" s="448"/>
      <c r="L421" s="237">
        <f ca="1">IFERROR(__xludf.DUMMYFUNCTION("IMPORTRANGE(""https://docs.google.com/spreadsheets/d/12pGRKgvn2b31Uz_fjAl3XPzZUM_F2_O-zAHL2XHEPZg/edit?usp=sharing"",""รวมเหนือ!L420"")+IMPORTRANGE(""https://docs.google.com/spreadsheets/d/1c0UfJUA6nE6esVMy0kRcX_PENtt96DMxicQpqi3tips/edit?usp=sharing"","""&amp;"รวมตะวันออกเฉียงเหนือ!L420"")+IMPORTRANGE(""https://docs.google.com/spreadsheets/d/1iNWbYmj0agxPDl_yJgGu1eIremFPVMUuMWUKAjBzvrk/edit?usp=sharing"",""รวมกลาง!L420"")+IMPORTRANGE(""https://docs.google.com/spreadsheets/d/1uenpWDAH2bchvfvsSIjpd4bRU5D1faxJOaE3"&amp;"4GQM5-c/edit?usp=sharing"",""รวมใต้!L420"")"),0)</f>
        <v>0</v>
      </c>
      <c r="M421" s="237">
        <f ca="1">IFERROR(__xludf.DUMMYFUNCTION("IMPORTRANGE(""https://docs.google.com/spreadsheets/d/12pGRKgvn2b31Uz_fjAl3XPzZUM_F2_O-zAHL2XHEPZg/edit?usp=sharing"",""รวมเหนือ!M420"")+IMPORTRANGE(""https://docs.google.com/spreadsheets/d/1c0UfJUA6nE6esVMy0kRcX_PENtt96DMxicQpqi3tips/edit?usp=sharing"","""&amp;"รวมตะวันออกเฉียงเหนือ!M420"")+IMPORTRANGE(""https://docs.google.com/spreadsheets/d/1iNWbYmj0agxPDl_yJgGu1eIremFPVMUuMWUKAjBzvrk/edit?usp=sharing"",""รวมกลาง!M420"")+IMPORTRANGE(""https://docs.google.com/spreadsheets/d/1uenpWDAH2bchvfvsSIjpd4bRU5D1faxJOaE3"&amp;"4GQM5-c/edit?usp=sharing"",""รวมใต้!M420"")"),0)</f>
        <v>0</v>
      </c>
      <c r="N421" s="237">
        <f ca="1">IFERROR(__xludf.DUMMYFUNCTION("IMPORTRANGE(""https://docs.google.com/spreadsheets/d/12pGRKgvn2b31Uz_fjAl3XPzZUM_F2_O-zAHL2XHEPZg/edit?usp=sharing"",""รวมเหนือ!N420"")+IMPORTRANGE(""https://docs.google.com/spreadsheets/d/1c0UfJUA6nE6esVMy0kRcX_PENtt96DMxicQpqi3tips/edit?usp=sharing"","""&amp;"รวมตะวันออกเฉียงเหนือ!N420"")+IMPORTRANGE(""https://docs.google.com/spreadsheets/d/1iNWbYmj0agxPDl_yJgGu1eIremFPVMUuMWUKAjBzvrk/edit?usp=sharing"",""รวมกลาง!N420"")+IMPORTRANGE(""https://docs.google.com/spreadsheets/d/1uenpWDAH2bchvfvsSIjpd4bRU5D1faxJOaE3"&amp;"4GQM5-c/edit?usp=sharing"",""รวมใต้!N420"")"),0)</f>
        <v>0</v>
      </c>
      <c r="O421" s="237">
        <f t="shared" ca="1" si="319"/>
        <v>0</v>
      </c>
      <c r="P421" s="237">
        <f t="shared" ca="1" si="320"/>
        <v>0</v>
      </c>
      <c r="Q421" s="241">
        <v>0</v>
      </c>
      <c r="R421" s="241">
        <v>0</v>
      </c>
      <c r="S421" s="241">
        <v>0</v>
      </c>
      <c r="T421" s="237">
        <f t="shared" si="322"/>
        <v>0</v>
      </c>
      <c r="U421" s="237">
        <f t="shared" si="323"/>
        <v>0</v>
      </c>
    </row>
    <row r="422" spans="1:21" ht="18.75" hidden="1" x14ac:dyDescent="0.25">
      <c r="A422" s="440"/>
      <c r="B422" s="441"/>
      <c r="C422" s="441"/>
      <c r="D422" s="441"/>
      <c r="E422" s="456" t="s">
        <v>21</v>
      </c>
      <c r="F422" s="441"/>
      <c r="G422" s="457"/>
      <c r="H422" s="451" t="s">
        <v>14</v>
      </c>
      <c r="I422" s="447"/>
      <c r="J422" s="447"/>
      <c r="K422" s="448"/>
      <c r="L422" s="237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22" s="237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22" s="237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22" s="237">
        <f t="shared" ca="1" si="319"/>
        <v>0</v>
      </c>
      <c r="P422" s="237">
        <f t="shared" ca="1" si="320"/>
        <v>0</v>
      </c>
      <c r="Q422" s="237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22" s="237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22" s="237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22" s="237">
        <f t="shared" ca="1" si="322"/>
        <v>0</v>
      </c>
      <c r="U422" s="237">
        <f t="shared" ca="1" si="323"/>
        <v>0</v>
      </c>
    </row>
    <row r="423" spans="1:21" ht="19.5" hidden="1" x14ac:dyDescent="0.3">
      <c r="A423" s="482"/>
      <c r="B423" s="441"/>
      <c r="C423" s="479" t="s">
        <v>18</v>
      </c>
      <c r="D423" s="483" t="s">
        <v>38</v>
      </c>
      <c r="E423" s="441"/>
      <c r="F423" s="441"/>
      <c r="G423" s="457"/>
      <c r="H423" s="457"/>
      <c r="I423" s="447"/>
      <c r="J423" s="447"/>
      <c r="K423" s="448"/>
      <c r="L423" s="448"/>
      <c r="M423" s="448"/>
      <c r="N423" s="448"/>
      <c r="O423" s="448"/>
      <c r="P423" s="448"/>
      <c r="Q423" s="448"/>
      <c r="R423" s="448"/>
      <c r="S423" s="448"/>
      <c r="T423" s="448"/>
      <c r="U423" s="448"/>
    </row>
    <row r="424" spans="1:21" ht="19.5" hidden="1" x14ac:dyDescent="0.3">
      <c r="A424" s="482"/>
      <c r="B424" s="484" t="s">
        <v>157</v>
      </c>
      <c r="C424" s="441"/>
      <c r="D424" s="441"/>
      <c r="E424" s="441"/>
      <c r="F424" s="441"/>
      <c r="G424" s="457"/>
      <c r="H424" s="480" t="s">
        <v>46</v>
      </c>
      <c r="I424" s="485">
        <f t="shared" ref="I424:J424" ca="1" si="332">I441</f>
        <v>0</v>
      </c>
      <c r="J424" s="485">
        <f t="shared" ca="1" si="332"/>
        <v>0</v>
      </c>
      <c r="K424" s="449">
        <f t="shared" ref="K424:K426" ca="1" si="333">IF(I424&gt;0,J424*100/I424,0)</f>
        <v>0</v>
      </c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</row>
    <row r="425" spans="1:21" ht="19.5" hidden="1" x14ac:dyDescent="0.3">
      <c r="A425" s="482"/>
      <c r="B425" s="441"/>
      <c r="C425" s="484" t="s">
        <v>158</v>
      </c>
      <c r="D425" s="441"/>
      <c r="E425" s="441"/>
      <c r="F425" s="441"/>
      <c r="G425" s="457"/>
      <c r="H425" s="446" t="s">
        <v>46</v>
      </c>
      <c r="I425" s="485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0)</f>
        <v>0</v>
      </c>
      <c r="J425" s="485">
        <f t="shared" ref="J425:J426" ca="1" si="334">J427+J429+J431</f>
        <v>0</v>
      </c>
      <c r="K425" s="449">
        <f t="shared" ca="1" si="333"/>
        <v>0</v>
      </c>
      <c r="L425" s="448"/>
      <c r="M425" s="448"/>
      <c r="N425" s="448"/>
      <c r="O425" s="448"/>
      <c r="P425" s="448"/>
      <c r="Q425" s="448"/>
      <c r="R425" s="448"/>
      <c r="S425" s="448"/>
      <c r="T425" s="448"/>
      <c r="U425" s="448"/>
    </row>
    <row r="426" spans="1:21" ht="19.5" hidden="1" x14ac:dyDescent="0.3">
      <c r="A426" s="482"/>
      <c r="B426" s="441"/>
      <c r="C426" s="441"/>
      <c r="D426" s="441"/>
      <c r="E426" s="441"/>
      <c r="F426" s="441"/>
      <c r="G426" s="457"/>
      <c r="H426" s="446" t="s">
        <v>34</v>
      </c>
      <c r="I426" s="485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0)</f>
        <v>0</v>
      </c>
      <c r="J426" s="485">
        <f t="shared" ca="1" si="334"/>
        <v>0</v>
      </c>
      <c r="K426" s="449">
        <f t="shared" ca="1" si="333"/>
        <v>0</v>
      </c>
      <c r="L426" s="448"/>
      <c r="M426" s="448"/>
      <c r="N426" s="448"/>
      <c r="O426" s="448"/>
      <c r="P426" s="448"/>
      <c r="Q426" s="448"/>
      <c r="R426" s="448"/>
      <c r="S426" s="448"/>
      <c r="T426" s="448"/>
      <c r="U426" s="448"/>
    </row>
    <row r="427" spans="1:21" ht="18.75" hidden="1" x14ac:dyDescent="0.25">
      <c r="A427" s="482"/>
      <c r="B427" s="441"/>
      <c r="C427" s="441"/>
      <c r="D427" s="456" t="s">
        <v>159</v>
      </c>
      <c r="E427" s="441"/>
      <c r="F427" s="441"/>
      <c r="G427" s="457"/>
      <c r="H427" s="451" t="s">
        <v>46</v>
      </c>
      <c r="I427" s="447"/>
      <c r="J427" s="486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0)</f>
        <v>0</v>
      </c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</row>
    <row r="428" spans="1:21" ht="18.75" hidden="1" x14ac:dyDescent="0.25">
      <c r="A428" s="482"/>
      <c r="B428" s="441"/>
      <c r="C428" s="441"/>
      <c r="D428" s="441"/>
      <c r="E428" s="441"/>
      <c r="F428" s="441"/>
      <c r="G428" s="457"/>
      <c r="H428" s="451" t="s">
        <v>34</v>
      </c>
      <c r="I428" s="447"/>
      <c r="J428" s="486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0)</f>
        <v>0</v>
      </c>
      <c r="K428" s="448"/>
      <c r="L428" s="448"/>
      <c r="M428" s="448"/>
      <c r="N428" s="448"/>
      <c r="O428" s="448"/>
      <c r="P428" s="448"/>
      <c r="Q428" s="448"/>
      <c r="R428" s="448"/>
      <c r="S428" s="448"/>
      <c r="T428" s="448"/>
      <c r="U428" s="448"/>
    </row>
    <row r="429" spans="1:21" ht="18.75" hidden="1" x14ac:dyDescent="0.25">
      <c r="A429" s="482"/>
      <c r="B429" s="441"/>
      <c r="C429" s="441"/>
      <c r="D429" s="456" t="s">
        <v>160</v>
      </c>
      <c r="E429" s="441"/>
      <c r="F429" s="441"/>
      <c r="G429" s="457"/>
      <c r="H429" s="451" t="s">
        <v>46</v>
      </c>
      <c r="I429" s="447"/>
      <c r="J429" s="486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0)</f>
        <v>0</v>
      </c>
      <c r="K429" s="448"/>
      <c r="L429" s="448"/>
      <c r="M429" s="448"/>
      <c r="N429" s="448"/>
      <c r="O429" s="448"/>
      <c r="P429" s="448"/>
      <c r="Q429" s="448"/>
      <c r="R429" s="448"/>
      <c r="S429" s="448"/>
      <c r="T429" s="448"/>
      <c r="U429" s="448"/>
    </row>
    <row r="430" spans="1:21" ht="18.75" hidden="1" x14ac:dyDescent="0.25">
      <c r="A430" s="482"/>
      <c r="B430" s="441"/>
      <c r="C430" s="441"/>
      <c r="D430" s="441"/>
      <c r="E430" s="441"/>
      <c r="F430" s="441"/>
      <c r="G430" s="457"/>
      <c r="H430" s="451" t="s">
        <v>34</v>
      </c>
      <c r="I430" s="447"/>
      <c r="J430" s="486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0)</f>
        <v>0</v>
      </c>
      <c r="K430" s="448"/>
      <c r="L430" s="448"/>
      <c r="M430" s="448"/>
      <c r="N430" s="448"/>
      <c r="O430" s="448"/>
      <c r="P430" s="448"/>
      <c r="Q430" s="448"/>
      <c r="R430" s="448"/>
      <c r="S430" s="448"/>
      <c r="T430" s="448"/>
      <c r="U430" s="448"/>
    </row>
    <row r="431" spans="1:21" ht="18.75" hidden="1" x14ac:dyDescent="0.25">
      <c r="A431" s="482"/>
      <c r="B431" s="441"/>
      <c r="C431" s="441"/>
      <c r="D431" s="456" t="s">
        <v>161</v>
      </c>
      <c r="E431" s="441"/>
      <c r="F431" s="441"/>
      <c r="G431" s="457"/>
      <c r="H431" s="451" t="s">
        <v>46</v>
      </c>
      <c r="I431" s="447"/>
      <c r="J431" s="486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0)</f>
        <v>0</v>
      </c>
      <c r="K431" s="448"/>
      <c r="L431" s="448"/>
      <c r="M431" s="448"/>
      <c r="N431" s="448"/>
      <c r="O431" s="448"/>
      <c r="P431" s="448"/>
      <c r="Q431" s="448"/>
      <c r="R431" s="448"/>
      <c r="S431" s="448"/>
      <c r="T431" s="448"/>
      <c r="U431" s="448"/>
    </row>
    <row r="432" spans="1:21" ht="18.75" hidden="1" x14ac:dyDescent="0.25">
      <c r="A432" s="482"/>
      <c r="B432" s="441"/>
      <c r="C432" s="441"/>
      <c r="D432" s="441"/>
      <c r="E432" s="441"/>
      <c r="F432" s="441"/>
      <c r="G432" s="457"/>
      <c r="H432" s="451" t="s">
        <v>34</v>
      </c>
      <c r="I432" s="447"/>
      <c r="J432" s="486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0)</f>
        <v>0</v>
      </c>
      <c r="K432" s="448"/>
      <c r="L432" s="448"/>
      <c r="M432" s="448"/>
      <c r="N432" s="448"/>
      <c r="O432" s="448"/>
      <c r="P432" s="448"/>
      <c r="Q432" s="448"/>
      <c r="R432" s="448"/>
      <c r="S432" s="448"/>
      <c r="T432" s="448"/>
      <c r="U432" s="448"/>
    </row>
    <row r="433" spans="1:21" ht="19.5" hidden="1" x14ac:dyDescent="0.3">
      <c r="A433" s="482"/>
      <c r="B433" s="441"/>
      <c r="C433" s="484" t="s">
        <v>162</v>
      </c>
      <c r="D433" s="441"/>
      <c r="E433" s="441"/>
      <c r="F433" s="441"/>
      <c r="G433" s="457"/>
      <c r="H433" s="446" t="s">
        <v>46</v>
      </c>
      <c r="I433" s="485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0)</f>
        <v>0</v>
      </c>
      <c r="J433" s="485">
        <f t="shared" ref="J433:J434" ca="1" si="335">J435+J437+J439</f>
        <v>0</v>
      </c>
      <c r="K433" s="449">
        <f t="shared" ref="K433:K434" ca="1" si="336">IF(I433&gt;0,J433*100/I433,0)</f>
        <v>0</v>
      </c>
      <c r="L433" s="448"/>
      <c r="M433" s="448"/>
      <c r="N433" s="448"/>
      <c r="O433" s="448"/>
      <c r="P433" s="448"/>
      <c r="Q433" s="448"/>
      <c r="R433" s="448"/>
      <c r="S433" s="448"/>
      <c r="T433" s="448"/>
      <c r="U433" s="448"/>
    </row>
    <row r="434" spans="1:21" ht="19.5" hidden="1" x14ac:dyDescent="0.3">
      <c r="A434" s="482"/>
      <c r="B434" s="441"/>
      <c r="C434" s="441"/>
      <c r="D434" s="441"/>
      <c r="E434" s="441"/>
      <c r="F434" s="441"/>
      <c r="G434" s="457"/>
      <c r="H434" s="446" t="s">
        <v>34</v>
      </c>
      <c r="I434" s="485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0)</f>
        <v>0</v>
      </c>
      <c r="J434" s="485">
        <f t="shared" ca="1" si="335"/>
        <v>0</v>
      </c>
      <c r="K434" s="449">
        <f t="shared" ca="1" si="336"/>
        <v>0</v>
      </c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</row>
    <row r="435" spans="1:21" ht="18.75" hidden="1" x14ac:dyDescent="0.25">
      <c r="A435" s="482"/>
      <c r="B435" s="441"/>
      <c r="C435" s="441"/>
      <c r="D435" s="456" t="s">
        <v>163</v>
      </c>
      <c r="E435" s="441"/>
      <c r="F435" s="441"/>
      <c r="G435" s="457"/>
      <c r="H435" s="451" t="s">
        <v>46</v>
      </c>
      <c r="I435" s="447"/>
      <c r="J435" s="486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0)</f>
        <v>0</v>
      </c>
      <c r="K435" s="448"/>
      <c r="L435" s="448"/>
      <c r="M435" s="448"/>
      <c r="N435" s="448"/>
      <c r="O435" s="448"/>
      <c r="P435" s="448"/>
      <c r="Q435" s="448"/>
      <c r="R435" s="448"/>
      <c r="S435" s="448"/>
      <c r="T435" s="448"/>
      <c r="U435" s="448"/>
    </row>
    <row r="436" spans="1:21" ht="18.75" hidden="1" x14ac:dyDescent="0.25">
      <c r="A436" s="482"/>
      <c r="B436" s="441"/>
      <c r="C436" s="441"/>
      <c r="D436" s="441"/>
      <c r="E436" s="441"/>
      <c r="F436" s="441"/>
      <c r="G436" s="457"/>
      <c r="H436" s="451" t="s">
        <v>34</v>
      </c>
      <c r="I436" s="447"/>
      <c r="J436" s="486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0)</f>
        <v>0</v>
      </c>
      <c r="K436" s="448"/>
      <c r="L436" s="448"/>
      <c r="M436" s="448"/>
      <c r="N436" s="448"/>
      <c r="O436" s="448"/>
      <c r="P436" s="448"/>
      <c r="Q436" s="448"/>
      <c r="R436" s="448"/>
      <c r="S436" s="448"/>
      <c r="T436" s="448"/>
      <c r="U436" s="448"/>
    </row>
    <row r="437" spans="1:21" ht="18.75" hidden="1" x14ac:dyDescent="0.25">
      <c r="A437" s="482"/>
      <c r="B437" s="441"/>
      <c r="C437" s="441"/>
      <c r="D437" s="456" t="s">
        <v>164</v>
      </c>
      <c r="E437" s="441"/>
      <c r="F437" s="441"/>
      <c r="G437" s="457"/>
      <c r="H437" s="451" t="s">
        <v>46</v>
      </c>
      <c r="I437" s="447"/>
      <c r="J437" s="486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0)</f>
        <v>0</v>
      </c>
      <c r="K437" s="448"/>
      <c r="L437" s="448"/>
      <c r="M437" s="448"/>
      <c r="N437" s="448"/>
      <c r="O437" s="448"/>
      <c r="P437" s="448"/>
      <c r="Q437" s="448"/>
      <c r="R437" s="448"/>
      <c r="S437" s="448"/>
      <c r="T437" s="448"/>
      <c r="U437" s="448"/>
    </row>
    <row r="438" spans="1:21" ht="18.75" hidden="1" x14ac:dyDescent="0.25">
      <c r="A438" s="482"/>
      <c r="B438" s="441"/>
      <c r="C438" s="441"/>
      <c r="D438" s="441"/>
      <c r="E438" s="441"/>
      <c r="F438" s="441"/>
      <c r="G438" s="457"/>
      <c r="H438" s="451" t="s">
        <v>34</v>
      </c>
      <c r="I438" s="447"/>
      <c r="J438" s="486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0)</f>
        <v>0</v>
      </c>
      <c r="K438" s="448"/>
      <c r="L438" s="448"/>
      <c r="M438" s="448"/>
      <c r="N438" s="448"/>
      <c r="O438" s="448"/>
      <c r="P438" s="448"/>
      <c r="Q438" s="448"/>
      <c r="R438" s="448"/>
      <c r="S438" s="448"/>
      <c r="T438" s="448"/>
      <c r="U438" s="448"/>
    </row>
    <row r="439" spans="1:21" ht="18.75" hidden="1" x14ac:dyDescent="0.25">
      <c r="A439" s="482"/>
      <c r="B439" s="441"/>
      <c r="C439" s="441"/>
      <c r="D439" s="456" t="s">
        <v>165</v>
      </c>
      <c r="E439" s="441"/>
      <c r="F439" s="441"/>
      <c r="G439" s="457"/>
      <c r="H439" s="451" t="s">
        <v>46</v>
      </c>
      <c r="I439" s="447"/>
      <c r="J439" s="486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0)</f>
        <v>0</v>
      </c>
      <c r="K439" s="448"/>
      <c r="L439" s="448"/>
      <c r="M439" s="448"/>
      <c r="N439" s="448"/>
      <c r="O439" s="448"/>
      <c r="P439" s="448"/>
      <c r="Q439" s="448"/>
      <c r="R439" s="448"/>
      <c r="S439" s="448"/>
      <c r="T439" s="448"/>
      <c r="U439" s="448"/>
    </row>
    <row r="440" spans="1:21" ht="18.75" hidden="1" x14ac:dyDescent="0.25">
      <c r="A440" s="482"/>
      <c r="B440" s="441"/>
      <c r="C440" s="441"/>
      <c r="D440" s="441"/>
      <c r="E440" s="441"/>
      <c r="F440" s="441"/>
      <c r="G440" s="457"/>
      <c r="H440" s="451" t="s">
        <v>34</v>
      </c>
      <c r="I440" s="447"/>
      <c r="J440" s="486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0)</f>
        <v>0</v>
      </c>
      <c r="K440" s="448"/>
      <c r="L440" s="448"/>
      <c r="M440" s="448"/>
      <c r="N440" s="448"/>
      <c r="O440" s="448"/>
      <c r="P440" s="448"/>
      <c r="Q440" s="448"/>
      <c r="R440" s="448"/>
      <c r="S440" s="448"/>
      <c r="T440" s="448"/>
      <c r="U440" s="448"/>
    </row>
    <row r="441" spans="1:21" ht="19.5" hidden="1" x14ac:dyDescent="0.3">
      <c r="A441" s="482"/>
      <c r="B441" s="441"/>
      <c r="C441" s="484" t="s">
        <v>166</v>
      </c>
      <c r="D441" s="441"/>
      <c r="E441" s="441"/>
      <c r="F441" s="441"/>
      <c r="G441" s="457"/>
      <c r="H441" s="446" t="s">
        <v>46</v>
      </c>
      <c r="I441" s="485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0)</f>
        <v>0</v>
      </c>
      <c r="J441" s="485">
        <f t="shared" ref="J441:J442" ca="1" si="337">J443+J445+J447+J453+J455</f>
        <v>0</v>
      </c>
      <c r="K441" s="449">
        <f t="shared" ref="K441:K442" ca="1" si="338">IF(I441&gt;0,J441*100/I441,0)</f>
        <v>0</v>
      </c>
      <c r="L441" s="448"/>
      <c r="M441" s="448"/>
      <c r="N441" s="448"/>
      <c r="O441" s="448"/>
      <c r="P441" s="448"/>
      <c r="Q441" s="448"/>
      <c r="R441" s="448"/>
      <c r="S441" s="448"/>
      <c r="T441" s="448"/>
      <c r="U441" s="448"/>
    </row>
    <row r="442" spans="1:21" ht="19.5" hidden="1" x14ac:dyDescent="0.3">
      <c r="A442" s="482"/>
      <c r="B442" s="441"/>
      <c r="C442" s="441"/>
      <c r="D442" s="441"/>
      <c r="E442" s="441"/>
      <c r="F442" s="441"/>
      <c r="G442" s="457"/>
      <c r="H442" s="446" t="s">
        <v>34</v>
      </c>
      <c r="I442" s="485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0)</f>
        <v>0</v>
      </c>
      <c r="J442" s="485">
        <f t="shared" ca="1" si="337"/>
        <v>0</v>
      </c>
      <c r="K442" s="449">
        <f t="shared" ca="1" si="338"/>
        <v>0</v>
      </c>
      <c r="L442" s="448"/>
      <c r="M442" s="448"/>
      <c r="N442" s="448"/>
      <c r="O442" s="448"/>
      <c r="P442" s="448"/>
      <c r="Q442" s="448"/>
      <c r="R442" s="448"/>
      <c r="S442" s="448"/>
      <c r="T442" s="448"/>
      <c r="U442" s="448"/>
    </row>
    <row r="443" spans="1:21" ht="18.75" hidden="1" x14ac:dyDescent="0.25">
      <c r="A443" s="482"/>
      <c r="B443" s="441"/>
      <c r="C443" s="441"/>
      <c r="D443" s="456" t="s">
        <v>167</v>
      </c>
      <c r="E443" s="441"/>
      <c r="F443" s="441"/>
      <c r="G443" s="457"/>
      <c r="H443" s="451" t="s">
        <v>46</v>
      </c>
      <c r="I443" s="447"/>
      <c r="J443" s="486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0)</f>
        <v>0</v>
      </c>
      <c r="K443" s="448"/>
      <c r="L443" s="448"/>
      <c r="M443" s="448"/>
      <c r="N443" s="448"/>
      <c r="O443" s="448"/>
      <c r="P443" s="448"/>
      <c r="Q443" s="448"/>
      <c r="R443" s="448"/>
      <c r="S443" s="448"/>
      <c r="T443" s="448"/>
      <c r="U443" s="448"/>
    </row>
    <row r="444" spans="1:21" ht="18.75" hidden="1" x14ac:dyDescent="0.25">
      <c r="A444" s="482"/>
      <c r="B444" s="441"/>
      <c r="C444" s="441"/>
      <c r="D444" s="441"/>
      <c r="E444" s="441"/>
      <c r="F444" s="441"/>
      <c r="G444" s="457"/>
      <c r="H444" s="451" t="s">
        <v>34</v>
      </c>
      <c r="I444" s="447"/>
      <c r="J444" s="486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0)</f>
        <v>0</v>
      </c>
      <c r="K444" s="448"/>
      <c r="L444" s="448"/>
      <c r="M444" s="448"/>
      <c r="N444" s="448"/>
      <c r="O444" s="448"/>
      <c r="P444" s="448"/>
      <c r="Q444" s="448"/>
      <c r="R444" s="448"/>
      <c r="S444" s="448"/>
      <c r="T444" s="448"/>
      <c r="U444" s="448"/>
    </row>
    <row r="445" spans="1:21" ht="18.75" hidden="1" x14ac:dyDescent="0.25">
      <c r="A445" s="482"/>
      <c r="B445" s="441"/>
      <c r="C445" s="441"/>
      <c r="D445" s="456" t="s">
        <v>168</v>
      </c>
      <c r="E445" s="441"/>
      <c r="F445" s="441"/>
      <c r="G445" s="457"/>
      <c r="H445" s="451" t="s">
        <v>46</v>
      </c>
      <c r="I445" s="447"/>
      <c r="J445" s="486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0)</f>
        <v>0</v>
      </c>
      <c r="K445" s="448"/>
      <c r="L445" s="448"/>
      <c r="M445" s="448"/>
      <c r="N445" s="448"/>
      <c r="O445" s="448"/>
      <c r="P445" s="448"/>
      <c r="Q445" s="448"/>
      <c r="R445" s="448"/>
      <c r="S445" s="448"/>
      <c r="T445" s="448"/>
      <c r="U445" s="448"/>
    </row>
    <row r="446" spans="1:21" ht="18.75" hidden="1" x14ac:dyDescent="0.25">
      <c r="A446" s="482"/>
      <c r="B446" s="441"/>
      <c r="C446" s="441"/>
      <c r="D446" s="441"/>
      <c r="E446" s="441"/>
      <c r="F446" s="441"/>
      <c r="G446" s="457"/>
      <c r="H446" s="451" t="s">
        <v>34</v>
      </c>
      <c r="I446" s="447"/>
      <c r="J446" s="486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0)</f>
        <v>0</v>
      </c>
      <c r="K446" s="448"/>
      <c r="L446" s="448"/>
      <c r="M446" s="448"/>
      <c r="N446" s="448"/>
      <c r="O446" s="448"/>
      <c r="P446" s="448"/>
      <c r="Q446" s="448"/>
      <c r="R446" s="448"/>
      <c r="S446" s="448"/>
      <c r="T446" s="448"/>
      <c r="U446" s="448"/>
    </row>
    <row r="447" spans="1:21" ht="19.5" hidden="1" x14ac:dyDescent="0.3">
      <c r="A447" s="482"/>
      <c r="B447" s="441"/>
      <c r="C447" s="441"/>
      <c r="D447" s="456" t="s">
        <v>169</v>
      </c>
      <c r="E447" s="441"/>
      <c r="F447" s="441"/>
      <c r="G447" s="457"/>
      <c r="H447" s="451" t="s">
        <v>46</v>
      </c>
      <c r="I447" s="447"/>
      <c r="J447" s="485">
        <f t="shared" ref="J447:J448" ca="1" si="339">J449+J451</f>
        <v>0</v>
      </c>
      <c r="K447" s="448"/>
      <c r="L447" s="448"/>
      <c r="M447" s="448"/>
      <c r="N447" s="448"/>
      <c r="O447" s="448"/>
      <c r="P447" s="448"/>
      <c r="Q447" s="448"/>
      <c r="R447" s="448"/>
      <c r="S447" s="448"/>
      <c r="T447" s="448"/>
      <c r="U447" s="448"/>
    </row>
    <row r="448" spans="1:21" ht="19.5" hidden="1" x14ac:dyDescent="0.3">
      <c r="A448" s="482"/>
      <c r="B448" s="441"/>
      <c r="C448" s="441"/>
      <c r="D448" s="441"/>
      <c r="E448" s="441"/>
      <c r="F448" s="441"/>
      <c r="G448" s="457"/>
      <c r="H448" s="451" t="s">
        <v>34</v>
      </c>
      <c r="I448" s="447"/>
      <c r="J448" s="485">
        <f t="shared" ca="1" si="339"/>
        <v>0</v>
      </c>
      <c r="K448" s="448"/>
      <c r="L448" s="448"/>
      <c r="M448" s="448"/>
      <c r="N448" s="448"/>
      <c r="O448" s="448"/>
      <c r="P448" s="448"/>
      <c r="Q448" s="448"/>
      <c r="R448" s="448"/>
      <c r="S448" s="448"/>
      <c r="T448" s="448"/>
      <c r="U448" s="448"/>
    </row>
    <row r="449" spans="1:21" ht="18.75" hidden="1" x14ac:dyDescent="0.25">
      <c r="A449" s="482"/>
      <c r="B449" s="441"/>
      <c r="C449" s="441"/>
      <c r="D449" s="441"/>
      <c r="E449" s="456" t="s">
        <v>170</v>
      </c>
      <c r="F449" s="441"/>
      <c r="G449" s="457"/>
      <c r="H449" s="451" t="s">
        <v>46</v>
      </c>
      <c r="I449" s="447"/>
      <c r="J449" s="486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0)</f>
        <v>0</v>
      </c>
      <c r="K449" s="448"/>
      <c r="L449" s="448"/>
      <c r="M449" s="448"/>
      <c r="N449" s="448"/>
      <c r="O449" s="448"/>
      <c r="P449" s="448"/>
      <c r="Q449" s="448"/>
      <c r="R449" s="448"/>
      <c r="S449" s="448"/>
      <c r="T449" s="448"/>
      <c r="U449" s="448"/>
    </row>
    <row r="450" spans="1:21" ht="18.75" hidden="1" x14ac:dyDescent="0.25">
      <c r="A450" s="482"/>
      <c r="B450" s="441"/>
      <c r="C450" s="441"/>
      <c r="D450" s="441"/>
      <c r="E450" s="441"/>
      <c r="F450" s="441"/>
      <c r="G450" s="457"/>
      <c r="H450" s="451" t="s">
        <v>34</v>
      </c>
      <c r="I450" s="447"/>
      <c r="J450" s="486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0)</f>
        <v>0</v>
      </c>
      <c r="K450" s="448"/>
      <c r="L450" s="448"/>
      <c r="M450" s="448"/>
      <c r="N450" s="448"/>
      <c r="O450" s="448"/>
      <c r="P450" s="448"/>
      <c r="Q450" s="448"/>
      <c r="R450" s="448"/>
      <c r="S450" s="448"/>
      <c r="T450" s="448"/>
      <c r="U450" s="448"/>
    </row>
    <row r="451" spans="1:21" ht="18.75" hidden="1" x14ac:dyDescent="0.25">
      <c r="A451" s="482"/>
      <c r="B451" s="441"/>
      <c r="C451" s="441"/>
      <c r="D451" s="441"/>
      <c r="E451" s="456" t="s">
        <v>171</v>
      </c>
      <c r="F451" s="441"/>
      <c r="G451" s="457"/>
      <c r="H451" s="451" t="s">
        <v>46</v>
      </c>
      <c r="I451" s="447"/>
      <c r="J451" s="486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0)</f>
        <v>0</v>
      </c>
      <c r="K451" s="448"/>
      <c r="L451" s="448"/>
      <c r="M451" s="448"/>
      <c r="N451" s="448"/>
      <c r="O451" s="448"/>
      <c r="P451" s="448"/>
      <c r="Q451" s="448"/>
      <c r="R451" s="448"/>
      <c r="S451" s="448"/>
      <c r="T451" s="448"/>
      <c r="U451" s="448"/>
    </row>
    <row r="452" spans="1:21" ht="18.75" hidden="1" x14ac:dyDescent="0.25">
      <c r="A452" s="482"/>
      <c r="B452" s="441"/>
      <c r="C452" s="441"/>
      <c r="D452" s="441"/>
      <c r="E452" s="441"/>
      <c r="F452" s="441"/>
      <c r="G452" s="457"/>
      <c r="H452" s="451" t="s">
        <v>34</v>
      </c>
      <c r="I452" s="447"/>
      <c r="J452" s="486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0)</f>
        <v>0</v>
      </c>
      <c r="K452" s="448"/>
      <c r="L452" s="448"/>
      <c r="M452" s="448"/>
      <c r="N452" s="448"/>
      <c r="O452" s="448"/>
      <c r="P452" s="448"/>
      <c r="Q452" s="448"/>
      <c r="R452" s="448"/>
      <c r="S452" s="448"/>
      <c r="T452" s="448"/>
      <c r="U452" s="448"/>
    </row>
    <row r="453" spans="1:21" ht="18.75" hidden="1" x14ac:dyDescent="0.25">
      <c r="A453" s="482"/>
      <c r="B453" s="441"/>
      <c r="C453" s="441"/>
      <c r="D453" s="456" t="s">
        <v>172</v>
      </c>
      <c r="E453" s="441"/>
      <c r="F453" s="441"/>
      <c r="G453" s="457"/>
      <c r="H453" s="451" t="s">
        <v>46</v>
      </c>
      <c r="I453" s="447"/>
      <c r="J453" s="486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0)</f>
        <v>0</v>
      </c>
      <c r="K453" s="448"/>
      <c r="L453" s="448"/>
      <c r="M453" s="448"/>
      <c r="N453" s="448"/>
      <c r="O453" s="448"/>
      <c r="P453" s="448"/>
      <c r="Q453" s="448"/>
      <c r="R453" s="448"/>
      <c r="S453" s="448"/>
      <c r="T453" s="448"/>
      <c r="U453" s="448"/>
    </row>
    <row r="454" spans="1:21" ht="18.75" hidden="1" x14ac:dyDescent="0.25">
      <c r="A454" s="482"/>
      <c r="B454" s="441"/>
      <c r="C454" s="441"/>
      <c r="D454" s="441"/>
      <c r="E454" s="441"/>
      <c r="F454" s="441"/>
      <c r="G454" s="457"/>
      <c r="H454" s="451" t="s">
        <v>34</v>
      </c>
      <c r="I454" s="447"/>
      <c r="J454" s="486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0)</f>
        <v>0</v>
      </c>
      <c r="K454" s="448"/>
      <c r="L454" s="448"/>
      <c r="M454" s="448"/>
      <c r="N454" s="448"/>
      <c r="O454" s="448"/>
      <c r="P454" s="448"/>
      <c r="Q454" s="448"/>
      <c r="R454" s="448"/>
      <c r="S454" s="448"/>
      <c r="T454" s="448"/>
      <c r="U454" s="448"/>
    </row>
    <row r="455" spans="1:21" ht="18.75" hidden="1" x14ac:dyDescent="0.25">
      <c r="A455" s="482"/>
      <c r="B455" s="441"/>
      <c r="C455" s="441"/>
      <c r="D455" s="456" t="s">
        <v>173</v>
      </c>
      <c r="E455" s="441"/>
      <c r="F455" s="441"/>
      <c r="G455" s="457"/>
      <c r="H455" s="451" t="s">
        <v>46</v>
      </c>
      <c r="I455" s="447"/>
      <c r="J455" s="487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5" s="448"/>
      <c r="L455" s="448"/>
      <c r="M455" s="448"/>
      <c r="N455" s="448"/>
      <c r="O455" s="448"/>
      <c r="P455" s="448"/>
      <c r="Q455" s="448"/>
      <c r="R455" s="448"/>
      <c r="S455" s="448"/>
      <c r="T455" s="448"/>
      <c r="U455" s="448"/>
    </row>
    <row r="456" spans="1:21" ht="18.75" hidden="1" x14ac:dyDescent="0.25">
      <c r="A456" s="482"/>
      <c r="B456" s="441"/>
      <c r="C456" s="441"/>
      <c r="D456" s="441"/>
      <c r="E456" s="441"/>
      <c r="F456" s="441"/>
      <c r="G456" s="457"/>
      <c r="H456" s="451" t="s">
        <v>34</v>
      </c>
      <c r="I456" s="447"/>
      <c r="J456" s="486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6" s="448"/>
      <c r="L456" s="448"/>
      <c r="M456" s="448"/>
      <c r="N456" s="448"/>
      <c r="O456" s="448"/>
      <c r="P456" s="448"/>
      <c r="Q456" s="448"/>
      <c r="R456" s="448"/>
      <c r="S456" s="448"/>
      <c r="T456" s="448"/>
      <c r="U456" s="448"/>
    </row>
    <row r="457" spans="1:21" ht="19.5" hidden="1" x14ac:dyDescent="0.3">
      <c r="A457" s="482"/>
      <c r="B457" s="484" t="s">
        <v>174</v>
      </c>
      <c r="C457" s="441"/>
      <c r="D457" s="441"/>
      <c r="E457" s="441"/>
      <c r="F457" s="441"/>
      <c r="G457" s="457"/>
      <c r="H457" s="480" t="s">
        <v>46</v>
      </c>
      <c r="I457" s="485">
        <f t="shared" ref="I457:J457" ca="1" si="340">I458</f>
        <v>0</v>
      </c>
      <c r="J457" s="485">
        <f t="shared" ca="1" si="340"/>
        <v>0</v>
      </c>
      <c r="K457" s="449">
        <f t="shared" ref="K457:K459" ca="1" si="341">IF(I457&gt;0,J457*100/I457,0)</f>
        <v>0</v>
      </c>
      <c r="L457" s="448"/>
      <c r="M457" s="448"/>
      <c r="N457" s="448"/>
      <c r="O457" s="448"/>
      <c r="P457" s="448"/>
      <c r="Q457" s="448"/>
      <c r="R457" s="448"/>
      <c r="S457" s="448"/>
      <c r="T457" s="448"/>
      <c r="U457" s="448"/>
    </row>
    <row r="458" spans="1:21" ht="19.5" hidden="1" x14ac:dyDescent="0.3">
      <c r="A458" s="482"/>
      <c r="B458" s="441"/>
      <c r="C458" s="484" t="s">
        <v>175</v>
      </c>
      <c r="D458" s="441"/>
      <c r="E458" s="441"/>
      <c r="F458" s="441"/>
      <c r="G458" s="457"/>
      <c r="H458" s="446" t="s">
        <v>46</v>
      </c>
      <c r="I458" s="485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0)</f>
        <v>0</v>
      </c>
      <c r="J458" s="485">
        <f t="shared" ref="J458:J459" ca="1" si="342">J460+J468+J474</f>
        <v>0</v>
      </c>
      <c r="K458" s="449">
        <f t="shared" ca="1" si="341"/>
        <v>0</v>
      </c>
      <c r="L458" s="448"/>
      <c r="M458" s="448"/>
      <c r="N458" s="448"/>
      <c r="O458" s="448"/>
      <c r="P458" s="448"/>
      <c r="Q458" s="448"/>
      <c r="R458" s="448"/>
      <c r="S458" s="448"/>
      <c r="T458" s="448"/>
      <c r="U458" s="448"/>
    </row>
    <row r="459" spans="1:21" ht="19.5" hidden="1" x14ac:dyDescent="0.3">
      <c r="A459" s="482"/>
      <c r="B459" s="441"/>
      <c r="C459" s="441"/>
      <c r="D459" s="441"/>
      <c r="E459" s="441"/>
      <c r="F459" s="441"/>
      <c r="G459" s="457"/>
      <c r="H459" s="446" t="s">
        <v>34</v>
      </c>
      <c r="I459" s="485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0)</f>
        <v>0</v>
      </c>
      <c r="J459" s="485">
        <f t="shared" ca="1" si="342"/>
        <v>0</v>
      </c>
      <c r="K459" s="449">
        <f t="shared" ca="1" si="341"/>
        <v>0</v>
      </c>
      <c r="L459" s="448"/>
      <c r="M459" s="448"/>
      <c r="N459" s="448"/>
      <c r="O459" s="448"/>
      <c r="P459" s="448"/>
      <c r="Q459" s="448"/>
      <c r="R459" s="448"/>
      <c r="S459" s="448"/>
      <c r="T459" s="448"/>
      <c r="U459" s="448"/>
    </row>
    <row r="460" spans="1:21" ht="18.75" hidden="1" x14ac:dyDescent="0.25">
      <c r="A460" s="482"/>
      <c r="B460" s="441"/>
      <c r="C460" s="456" t="s">
        <v>176</v>
      </c>
      <c r="D460" s="441"/>
      <c r="E460" s="441"/>
      <c r="F460" s="441"/>
      <c r="G460" s="457"/>
      <c r="H460" s="451" t="s">
        <v>46</v>
      </c>
      <c r="I460" s="447"/>
      <c r="J460" s="486">
        <f t="shared" ref="J460:J461" ca="1" si="343">J462+J464</f>
        <v>0</v>
      </c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</row>
    <row r="461" spans="1:21" ht="18.75" hidden="1" x14ac:dyDescent="0.25">
      <c r="A461" s="482"/>
      <c r="B461" s="441"/>
      <c r="C461" s="441"/>
      <c r="D461" s="441"/>
      <c r="E461" s="441"/>
      <c r="F461" s="441"/>
      <c r="G461" s="457"/>
      <c r="H461" s="451" t="s">
        <v>34</v>
      </c>
      <c r="I461" s="447"/>
      <c r="J461" s="486">
        <f t="shared" ca="1" si="343"/>
        <v>0</v>
      </c>
      <c r="K461" s="448"/>
      <c r="L461" s="448"/>
      <c r="M461" s="448"/>
      <c r="N461" s="448"/>
      <c r="O461" s="448"/>
      <c r="P461" s="448"/>
      <c r="Q461" s="448"/>
      <c r="R461" s="448"/>
      <c r="S461" s="448"/>
      <c r="T461" s="448"/>
      <c r="U461" s="448"/>
    </row>
    <row r="462" spans="1:21" ht="18.75" hidden="1" x14ac:dyDescent="0.25">
      <c r="A462" s="482"/>
      <c r="B462" s="441"/>
      <c r="C462" s="441"/>
      <c r="D462" s="488" t="s">
        <v>177</v>
      </c>
      <c r="E462" s="441"/>
      <c r="F462" s="441"/>
      <c r="G462" s="457"/>
      <c r="H462" s="451" t="s">
        <v>46</v>
      </c>
      <c r="I462" s="447"/>
      <c r="J462" s="486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0)</f>
        <v>0</v>
      </c>
      <c r="K462" s="448"/>
      <c r="L462" s="448"/>
      <c r="M462" s="448"/>
      <c r="N462" s="448"/>
      <c r="O462" s="448"/>
      <c r="P462" s="448"/>
      <c r="Q462" s="448"/>
      <c r="R462" s="448"/>
      <c r="S462" s="448"/>
      <c r="T462" s="448"/>
      <c r="U462" s="448"/>
    </row>
    <row r="463" spans="1:21" ht="18.75" hidden="1" x14ac:dyDescent="0.25">
      <c r="A463" s="482"/>
      <c r="B463" s="441"/>
      <c r="C463" s="441"/>
      <c r="D463" s="441"/>
      <c r="E463" s="441"/>
      <c r="F463" s="441"/>
      <c r="G463" s="457"/>
      <c r="H463" s="451" t="s">
        <v>34</v>
      </c>
      <c r="I463" s="447"/>
      <c r="J463" s="486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0)</f>
        <v>0</v>
      </c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</row>
    <row r="464" spans="1:21" ht="18.75" hidden="1" x14ac:dyDescent="0.25">
      <c r="A464" s="482"/>
      <c r="B464" s="441"/>
      <c r="C464" s="441"/>
      <c r="D464" s="488" t="s">
        <v>178</v>
      </c>
      <c r="E464" s="441"/>
      <c r="F464" s="441"/>
      <c r="G464" s="457"/>
      <c r="H464" s="451" t="s">
        <v>46</v>
      </c>
      <c r="I464" s="447"/>
      <c r="J464" s="486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0)</f>
        <v>0</v>
      </c>
      <c r="K464" s="448"/>
      <c r="L464" s="448"/>
      <c r="M464" s="448"/>
      <c r="N464" s="448"/>
      <c r="O464" s="448"/>
      <c r="P464" s="448"/>
      <c r="Q464" s="448"/>
      <c r="R464" s="448"/>
      <c r="S464" s="448"/>
      <c r="T464" s="448"/>
      <c r="U464" s="448"/>
    </row>
    <row r="465" spans="1:21" ht="18.75" hidden="1" x14ac:dyDescent="0.25">
      <c r="A465" s="482"/>
      <c r="B465" s="441"/>
      <c r="C465" s="441"/>
      <c r="D465" s="441"/>
      <c r="E465" s="441"/>
      <c r="F465" s="441"/>
      <c r="G465" s="457"/>
      <c r="H465" s="451" t="s">
        <v>34</v>
      </c>
      <c r="I465" s="447"/>
      <c r="J465" s="486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0)</f>
        <v>0</v>
      </c>
      <c r="K465" s="448"/>
      <c r="L465" s="448"/>
      <c r="M465" s="448"/>
      <c r="N465" s="448"/>
      <c r="O465" s="448"/>
      <c r="P465" s="448"/>
      <c r="Q465" s="448"/>
      <c r="R465" s="448"/>
      <c r="S465" s="448"/>
      <c r="T465" s="448"/>
      <c r="U465" s="448"/>
    </row>
    <row r="466" spans="1:21" ht="18.75" hidden="1" x14ac:dyDescent="0.25">
      <c r="A466" s="482"/>
      <c r="B466" s="441"/>
      <c r="C466" s="441"/>
      <c r="D466" s="488" t="s">
        <v>179</v>
      </c>
      <c r="E466" s="441"/>
      <c r="F466" s="441"/>
      <c r="G466" s="457"/>
      <c r="H466" s="451" t="s">
        <v>46</v>
      </c>
      <c r="I466" s="447"/>
      <c r="J466" s="486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0)</f>
        <v>0</v>
      </c>
      <c r="K466" s="448"/>
      <c r="L466" s="448"/>
      <c r="M466" s="448"/>
      <c r="N466" s="448"/>
      <c r="O466" s="448"/>
      <c r="P466" s="448"/>
      <c r="Q466" s="448"/>
      <c r="R466" s="448"/>
      <c r="S466" s="448"/>
      <c r="T466" s="448"/>
      <c r="U466" s="448"/>
    </row>
    <row r="467" spans="1:21" ht="18.75" hidden="1" x14ac:dyDescent="0.25">
      <c r="A467" s="482"/>
      <c r="B467" s="441"/>
      <c r="C467" s="441"/>
      <c r="D467" s="441"/>
      <c r="E467" s="441"/>
      <c r="F467" s="441"/>
      <c r="G467" s="457"/>
      <c r="H467" s="451" t="s">
        <v>34</v>
      </c>
      <c r="I467" s="447"/>
      <c r="J467" s="486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0)</f>
        <v>0</v>
      </c>
      <c r="K467" s="448"/>
      <c r="L467" s="448"/>
      <c r="M467" s="448"/>
      <c r="N467" s="448"/>
      <c r="O467" s="448"/>
      <c r="P467" s="448"/>
      <c r="Q467" s="448"/>
      <c r="R467" s="448"/>
      <c r="S467" s="448"/>
      <c r="T467" s="448"/>
      <c r="U467" s="448"/>
    </row>
    <row r="468" spans="1:21" ht="18.75" hidden="1" x14ac:dyDescent="0.25">
      <c r="A468" s="482"/>
      <c r="B468" s="441"/>
      <c r="C468" s="488" t="s">
        <v>180</v>
      </c>
      <c r="D468" s="441"/>
      <c r="E468" s="441"/>
      <c r="F468" s="441"/>
      <c r="G468" s="457"/>
      <c r="H468" s="451" t="s">
        <v>46</v>
      </c>
      <c r="I468" s="447"/>
      <c r="J468" s="486">
        <f t="shared" ref="J468:J469" ca="1" si="344">J470+J472</f>
        <v>0</v>
      </c>
      <c r="K468" s="448"/>
      <c r="L468" s="448"/>
      <c r="M468" s="448"/>
      <c r="N468" s="448"/>
      <c r="O468" s="448"/>
      <c r="P468" s="448"/>
      <c r="Q468" s="448"/>
      <c r="R468" s="448"/>
      <c r="S468" s="448"/>
      <c r="T468" s="448"/>
      <c r="U468" s="448"/>
    </row>
    <row r="469" spans="1:21" ht="18.75" hidden="1" x14ac:dyDescent="0.25">
      <c r="A469" s="482"/>
      <c r="B469" s="441"/>
      <c r="C469" s="441"/>
      <c r="D469" s="441"/>
      <c r="E469" s="441"/>
      <c r="F469" s="441"/>
      <c r="G469" s="457"/>
      <c r="H469" s="451" t="s">
        <v>34</v>
      </c>
      <c r="I469" s="447"/>
      <c r="J469" s="486">
        <f t="shared" ca="1" si="344"/>
        <v>0</v>
      </c>
      <c r="K469" s="448"/>
      <c r="L469" s="448"/>
      <c r="M469" s="448"/>
      <c r="N469" s="448"/>
      <c r="O469" s="448"/>
      <c r="P469" s="448"/>
      <c r="Q469" s="448"/>
      <c r="R469" s="448"/>
      <c r="S469" s="448"/>
      <c r="T469" s="448"/>
      <c r="U469" s="448"/>
    </row>
    <row r="470" spans="1:21" ht="18.75" hidden="1" x14ac:dyDescent="0.25">
      <c r="A470" s="482"/>
      <c r="B470" s="441"/>
      <c r="C470" s="441"/>
      <c r="D470" s="488" t="s">
        <v>181</v>
      </c>
      <c r="E470" s="441"/>
      <c r="F470" s="441"/>
      <c r="G470" s="457"/>
      <c r="H470" s="451" t="s">
        <v>46</v>
      </c>
      <c r="I470" s="447"/>
      <c r="J470" s="486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0)</f>
        <v>0</v>
      </c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</row>
    <row r="471" spans="1:21" ht="18.75" hidden="1" x14ac:dyDescent="0.25">
      <c r="A471" s="482"/>
      <c r="B471" s="441"/>
      <c r="C471" s="441"/>
      <c r="D471" s="441"/>
      <c r="E471" s="441"/>
      <c r="F471" s="441"/>
      <c r="G471" s="457"/>
      <c r="H471" s="451" t="s">
        <v>34</v>
      </c>
      <c r="I471" s="447"/>
      <c r="J471" s="486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0)</f>
        <v>0</v>
      </c>
      <c r="K471" s="448"/>
      <c r="L471" s="448"/>
      <c r="M471" s="448"/>
      <c r="N471" s="448"/>
      <c r="O471" s="448"/>
      <c r="P471" s="448"/>
      <c r="Q471" s="448"/>
      <c r="R471" s="448"/>
      <c r="S471" s="448"/>
      <c r="T471" s="448"/>
      <c r="U471" s="448"/>
    </row>
    <row r="472" spans="1:21" ht="18.75" hidden="1" x14ac:dyDescent="0.25">
      <c r="A472" s="482"/>
      <c r="B472" s="441"/>
      <c r="C472" s="441"/>
      <c r="D472" s="488" t="s">
        <v>182</v>
      </c>
      <c r="E472" s="441"/>
      <c r="F472" s="441"/>
      <c r="G472" s="457"/>
      <c r="H472" s="451" t="s">
        <v>46</v>
      </c>
      <c r="I472" s="447"/>
      <c r="J472" s="486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0)</f>
        <v>0</v>
      </c>
      <c r="K472" s="448"/>
      <c r="L472" s="448"/>
      <c r="M472" s="448"/>
      <c r="N472" s="448"/>
      <c r="O472" s="448"/>
      <c r="P472" s="448"/>
      <c r="Q472" s="448"/>
      <c r="R472" s="448"/>
      <c r="S472" s="448"/>
      <c r="T472" s="448"/>
      <c r="U472" s="448"/>
    </row>
    <row r="473" spans="1:21" ht="18.75" hidden="1" x14ac:dyDescent="0.25">
      <c r="A473" s="482"/>
      <c r="B473" s="441"/>
      <c r="C473" s="441"/>
      <c r="D473" s="441"/>
      <c r="E473" s="441"/>
      <c r="F473" s="441"/>
      <c r="G473" s="457"/>
      <c r="H473" s="451" t="s">
        <v>34</v>
      </c>
      <c r="I473" s="447"/>
      <c r="J473" s="486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0)</f>
        <v>0</v>
      </c>
      <c r="K473" s="448"/>
      <c r="L473" s="448"/>
      <c r="M473" s="448"/>
      <c r="N473" s="448"/>
      <c r="O473" s="448"/>
      <c r="P473" s="448"/>
      <c r="Q473" s="448"/>
      <c r="R473" s="448"/>
      <c r="S473" s="448"/>
      <c r="T473" s="448"/>
      <c r="U473" s="448"/>
    </row>
    <row r="474" spans="1:21" ht="18.75" hidden="1" x14ac:dyDescent="0.25">
      <c r="A474" s="482"/>
      <c r="B474" s="441"/>
      <c r="C474" s="456" t="s">
        <v>183</v>
      </c>
      <c r="D474" s="441"/>
      <c r="E474" s="441"/>
      <c r="F474" s="441"/>
      <c r="G474" s="457"/>
      <c r="H474" s="451" t="s">
        <v>46</v>
      </c>
      <c r="I474" s="447"/>
      <c r="J474" s="486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0)</f>
        <v>0</v>
      </c>
      <c r="K474" s="448"/>
      <c r="L474" s="448"/>
      <c r="M474" s="448"/>
      <c r="N474" s="448"/>
      <c r="O474" s="448"/>
      <c r="P474" s="448"/>
      <c r="Q474" s="448"/>
      <c r="R474" s="448"/>
      <c r="S474" s="448"/>
      <c r="T474" s="448"/>
      <c r="U474" s="448"/>
    </row>
    <row r="475" spans="1:21" ht="18.75" hidden="1" x14ac:dyDescent="0.25">
      <c r="A475" s="482"/>
      <c r="B475" s="441"/>
      <c r="C475" s="441"/>
      <c r="D475" s="441"/>
      <c r="E475" s="441"/>
      <c r="F475" s="441"/>
      <c r="G475" s="457"/>
      <c r="H475" s="451" t="s">
        <v>34</v>
      </c>
      <c r="I475" s="447"/>
      <c r="J475" s="486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0)</f>
        <v>0</v>
      </c>
      <c r="K475" s="448"/>
      <c r="L475" s="448"/>
      <c r="M475" s="448"/>
      <c r="N475" s="448"/>
      <c r="O475" s="448"/>
      <c r="P475" s="448"/>
      <c r="Q475" s="448"/>
      <c r="R475" s="448"/>
      <c r="S475" s="448"/>
      <c r="T475" s="448"/>
      <c r="U475" s="448"/>
    </row>
    <row r="476" spans="1:21" ht="19.5" hidden="1" x14ac:dyDescent="0.3">
      <c r="A476" s="482"/>
      <c r="B476" s="489" t="s">
        <v>184</v>
      </c>
      <c r="C476" s="441"/>
      <c r="D476" s="441"/>
      <c r="E476" s="441"/>
      <c r="F476" s="441"/>
      <c r="G476" s="457"/>
      <c r="H476" s="446" t="s">
        <v>46</v>
      </c>
      <c r="I476" s="485">
        <v>0</v>
      </c>
      <c r="J476" s="485">
        <f ca="1">J479+J481</f>
        <v>0</v>
      </c>
      <c r="K476" s="449">
        <f t="shared" ref="K476:K478" si="345">IF(I476&gt;0,J476*100/I476,0)</f>
        <v>0</v>
      </c>
      <c r="L476" s="448"/>
      <c r="M476" s="448"/>
      <c r="N476" s="448"/>
      <c r="O476" s="448"/>
      <c r="P476" s="448"/>
      <c r="Q476" s="448"/>
      <c r="R476" s="448"/>
      <c r="S476" s="448"/>
      <c r="T476" s="448"/>
      <c r="U476" s="448"/>
    </row>
    <row r="477" spans="1:21" ht="19.5" hidden="1" x14ac:dyDescent="0.3">
      <c r="A477" s="482"/>
      <c r="B477" s="441"/>
      <c r="C477" s="484" t="s">
        <v>185</v>
      </c>
      <c r="D477" s="441"/>
      <c r="E477" s="441"/>
      <c r="F477" s="441"/>
      <c r="G477" s="457"/>
      <c r="H477" s="446" t="s">
        <v>46</v>
      </c>
      <c r="I477" s="485">
        <v>0</v>
      </c>
      <c r="J477" s="485">
        <f t="shared" ref="J477:J478" ca="1" si="346">J479+J481</f>
        <v>0</v>
      </c>
      <c r="K477" s="449">
        <f t="shared" si="345"/>
        <v>0</v>
      </c>
      <c r="L477" s="448"/>
      <c r="M477" s="448"/>
      <c r="N477" s="448"/>
      <c r="O477" s="448"/>
      <c r="P477" s="448"/>
      <c r="Q477" s="448"/>
      <c r="R477" s="448"/>
      <c r="S477" s="448"/>
      <c r="T477" s="448"/>
      <c r="U477" s="448"/>
    </row>
    <row r="478" spans="1:21" ht="19.5" hidden="1" x14ac:dyDescent="0.3">
      <c r="A478" s="482"/>
      <c r="B478" s="441"/>
      <c r="C478" s="456" t="s">
        <v>186</v>
      </c>
      <c r="D478" s="441"/>
      <c r="E478" s="441"/>
      <c r="F478" s="441"/>
      <c r="G478" s="457"/>
      <c r="H478" s="446" t="s">
        <v>34</v>
      </c>
      <c r="I478" s="485">
        <v>0</v>
      </c>
      <c r="J478" s="485">
        <f t="shared" ca="1" si="346"/>
        <v>0</v>
      </c>
      <c r="K478" s="449">
        <f t="shared" si="345"/>
        <v>0</v>
      </c>
      <c r="L478" s="448"/>
      <c r="M478" s="448"/>
      <c r="N478" s="448"/>
      <c r="O478" s="448"/>
      <c r="P478" s="448"/>
      <c r="Q478" s="448"/>
      <c r="R478" s="448"/>
      <c r="S478" s="448"/>
      <c r="T478" s="448"/>
      <c r="U478" s="448"/>
    </row>
    <row r="479" spans="1:21" ht="18.75" hidden="1" x14ac:dyDescent="0.25">
      <c r="A479" s="482"/>
      <c r="B479" s="441"/>
      <c r="C479" s="441"/>
      <c r="D479" s="456" t="s">
        <v>187</v>
      </c>
      <c r="E479" s="441"/>
      <c r="F479" s="441"/>
      <c r="G479" s="457"/>
      <c r="H479" s="451" t="s">
        <v>46</v>
      </c>
      <c r="I479" s="447"/>
      <c r="J479" s="486">
        <f ca="1">IFERROR(__xludf.DUMMYFUNCTION("IMPORTRANGE(""https://docs.google.com/spreadsheets/d/12pGRKgvn2b31Uz_fjAl3XPzZUM_F2_O-zAHL2XHEPZg/edit?usp=sharing"",""รวมเหนือ!J478"")+IMPORTRANGE(""https://docs.google.com/spreadsheets/d/1c0UfJUA6nE6esVMy0kRcX_PENtt96DMxicQpqi3tips/edit?usp=sharing"","""&amp;"รวมตะวันออกเฉียงเหนือ!J478"")+IMPORTRANGE(""https://docs.google.com/spreadsheets/d/1iNWbYmj0agxPDl_yJgGu1eIremFPVMUuMWUKAjBzvrk/edit?usp=sharing"",""รวมกลาง!J478"")+IMPORTRANGE(""https://docs.google.com/spreadsheets/d/1uenpWDAH2bchvfvsSIjpd4bRU5D1faxJOaE3"&amp;"4GQM5-c/edit?usp=sharing"",""รวมใต้!J478"")"),0)</f>
        <v>0</v>
      </c>
      <c r="K479" s="448"/>
      <c r="L479" s="448"/>
      <c r="M479" s="448"/>
      <c r="N479" s="448"/>
      <c r="O479" s="448"/>
      <c r="P479" s="448"/>
      <c r="Q479" s="448"/>
      <c r="R479" s="448"/>
      <c r="S479" s="448"/>
      <c r="T479" s="448"/>
      <c r="U479" s="448"/>
    </row>
    <row r="480" spans="1:21" ht="18.75" hidden="1" x14ac:dyDescent="0.25">
      <c r="A480" s="482"/>
      <c r="B480" s="441"/>
      <c r="C480" s="441"/>
      <c r="D480" s="441"/>
      <c r="E480" s="441"/>
      <c r="F480" s="441"/>
      <c r="G480" s="457"/>
      <c r="H480" s="451" t="s">
        <v>34</v>
      </c>
      <c r="I480" s="447"/>
      <c r="J480" s="486">
        <f ca="1">IFERROR(__xludf.DUMMYFUNCTION("IMPORTRANGE(""https://docs.google.com/spreadsheets/d/12pGRKgvn2b31Uz_fjAl3XPzZUM_F2_O-zAHL2XHEPZg/edit?usp=sharing"",""รวมเหนือ!J479"")+IMPORTRANGE(""https://docs.google.com/spreadsheets/d/1c0UfJUA6nE6esVMy0kRcX_PENtt96DMxicQpqi3tips/edit?usp=sharing"","""&amp;"รวมตะวันออกเฉียงเหนือ!J479"")+IMPORTRANGE(""https://docs.google.com/spreadsheets/d/1iNWbYmj0agxPDl_yJgGu1eIremFPVMUuMWUKAjBzvrk/edit?usp=sharing"",""รวมกลาง!J479"")+IMPORTRANGE(""https://docs.google.com/spreadsheets/d/1uenpWDAH2bchvfvsSIjpd4bRU5D1faxJOaE3"&amp;"4GQM5-c/edit?usp=sharing"",""รวมใต้!J479"")"),0)</f>
        <v>0</v>
      </c>
      <c r="K480" s="448"/>
      <c r="L480" s="448"/>
      <c r="M480" s="448"/>
      <c r="N480" s="448"/>
      <c r="O480" s="448"/>
      <c r="P480" s="448"/>
      <c r="Q480" s="448"/>
      <c r="R480" s="448"/>
      <c r="S480" s="448"/>
      <c r="T480" s="448"/>
      <c r="U480" s="448"/>
    </row>
    <row r="481" spans="1:21" ht="18.75" hidden="1" x14ac:dyDescent="0.25">
      <c r="A481" s="482"/>
      <c r="B481" s="441"/>
      <c r="C481" s="441"/>
      <c r="D481" s="488" t="s">
        <v>188</v>
      </c>
      <c r="E481" s="441"/>
      <c r="F481" s="441"/>
      <c r="G481" s="457"/>
      <c r="H481" s="451" t="s">
        <v>46</v>
      </c>
      <c r="I481" s="447"/>
      <c r="J481" s="486">
        <f ca="1">IFERROR(__xludf.DUMMYFUNCTION("IMPORTRANGE(""https://docs.google.com/spreadsheets/d/12pGRKgvn2b31Uz_fjAl3XPzZUM_F2_O-zAHL2XHEPZg/edit?usp=sharing"",""รวมเหนือ!J480"")+IMPORTRANGE(""https://docs.google.com/spreadsheets/d/1c0UfJUA6nE6esVMy0kRcX_PENtt96DMxicQpqi3tips/edit?usp=sharing"","""&amp;"รวมตะวันออกเฉียงเหนือ!J480"")+IMPORTRANGE(""https://docs.google.com/spreadsheets/d/1iNWbYmj0agxPDl_yJgGu1eIremFPVMUuMWUKAjBzvrk/edit?usp=sharing"",""รวมกลาง!J480"")+IMPORTRANGE(""https://docs.google.com/spreadsheets/d/1uenpWDAH2bchvfvsSIjpd4bRU5D1faxJOaE3"&amp;"4GQM5-c/edit?usp=sharing"",""รวมใต้!J480"")"),0)</f>
        <v>0</v>
      </c>
      <c r="K481" s="448"/>
      <c r="L481" s="448"/>
      <c r="M481" s="448"/>
      <c r="N481" s="448"/>
      <c r="O481" s="448"/>
      <c r="P481" s="448"/>
      <c r="Q481" s="448"/>
      <c r="R481" s="448"/>
      <c r="S481" s="448"/>
      <c r="T481" s="448"/>
      <c r="U481" s="448"/>
    </row>
    <row r="482" spans="1:21" ht="18.75" hidden="1" x14ac:dyDescent="0.25">
      <c r="A482" s="482"/>
      <c r="B482" s="441"/>
      <c r="C482" s="441"/>
      <c r="D482" s="441"/>
      <c r="E482" s="441"/>
      <c r="F482" s="441"/>
      <c r="G482" s="457"/>
      <c r="H482" s="451" t="s">
        <v>34</v>
      </c>
      <c r="I482" s="447"/>
      <c r="J482" s="486">
        <f ca="1">IFERROR(__xludf.DUMMYFUNCTION("IMPORTRANGE(""https://docs.google.com/spreadsheets/d/12pGRKgvn2b31Uz_fjAl3XPzZUM_F2_O-zAHL2XHEPZg/edit?usp=sharing"",""รวมเหนือ!J481"")+IMPORTRANGE(""https://docs.google.com/spreadsheets/d/1c0UfJUA6nE6esVMy0kRcX_PENtt96DMxicQpqi3tips/edit?usp=sharing"","""&amp;"รวมตะวันออกเฉียงเหนือ!J481"")+IMPORTRANGE(""https://docs.google.com/spreadsheets/d/1iNWbYmj0agxPDl_yJgGu1eIremFPVMUuMWUKAjBzvrk/edit?usp=sharing"",""รวมกลาง!J481"")+IMPORTRANGE(""https://docs.google.com/spreadsheets/d/1uenpWDAH2bchvfvsSIjpd4bRU5D1faxJOaE3"&amp;"4GQM5-c/edit?usp=sharing"",""รวมใต้!J481"")"),0)</f>
        <v>0</v>
      </c>
      <c r="K482" s="448"/>
      <c r="L482" s="448"/>
      <c r="M482" s="448"/>
      <c r="N482" s="448"/>
      <c r="O482" s="448"/>
      <c r="P482" s="448"/>
      <c r="Q482" s="448"/>
      <c r="R482" s="448"/>
      <c r="S482" s="448"/>
      <c r="T482" s="448"/>
      <c r="U482" s="448"/>
    </row>
    <row r="483" spans="1:21" ht="18.75" hidden="1" x14ac:dyDescent="0.25">
      <c r="A483" s="482"/>
      <c r="B483" s="441"/>
      <c r="C483" s="441"/>
      <c r="D483" s="488" t="s">
        <v>189</v>
      </c>
      <c r="E483" s="441"/>
      <c r="F483" s="441"/>
      <c r="G483" s="457"/>
      <c r="H483" s="451" t="s">
        <v>46</v>
      </c>
      <c r="I483" s="447"/>
      <c r="J483" s="486">
        <f ca="1">IFERROR(__xludf.DUMMYFUNCTION("IMPORTRANGE(""https://docs.google.com/spreadsheets/d/12pGRKgvn2b31Uz_fjAl3XPzZUM_F2_O-zAHL2XHEPZg/edit?usp=sharing"",""รวมเหนือ!J482"")+IMPORTRANGE(""https://docs.google.com/spreadsheets/d/1c0UfJUA6nE6esVMy0kRcX_PENtt96DMxicQpqi3tips/edit?usp=sharing"","""&amp;"รวมตะวันออกเฉียงเหนือ!J482"")+IMPORTRANGE(""https://docs.google.com/spreadsheets/d/1iNWbYmj0agxPDl_yJgGu1eIremFPVMUuMWUKAjBzvrk/edit?usp=sharing"",""รวมกลาง!J482"")+IMPORTRANGE(""https://docs.google.com/spreadsheets/d/1uenpWDAH2bchvfvsSIjpd4bRU5D1faxJOaE3"&amp;"4GQM5-c/edit?usp=sharing"",""รวมใต้!J482"")"),0)</f>
        <v>0</v>
      </c>
      <c r="K483" s="448"/>
      <c r="L483" s="448"/>
      <c r="M483" s="448"/>
      <c r="N483" s="448"/>
      <c r="O483" s="448"/>
      <c r="P483" s="448"/>
      <c r="Q483" s="448"/>
      <c r="R483" s="448"/>
      <c r="S483" s="448"/>
      <c r="T483" s="448"/>
      <c r="U483" s="448"/>
    </row>
    <row r="484" spans="1:21" ht="18.75" hidden="1" x14ac:dyDescent="0.25">
      <c r="A484" s="482"/>
      <c r="B484" s="441"/>
      <c r="C484" s="441"/>
      <c r="D484" s="441"/>
      <c r="E484" s="441"/>
      <c r="F484" s="441"/>
      <c r="G484" s="457"/>
      <c r="H484" s="451" t="s">
        <v>34</v>
      </c>
      <c r="I484" s="447"/>
      <c r="J484" s="486">
        <f ca="1">IFERROR(__xludf.DUMMYFUNCTION("IMPORTRANGE(""https://docs.google.com/spreadsheets/d/12pGRKgvn2b31Uz_fjAl3XPzZUM_F2_O-zAHL2XHEPZg/edit?usp=sharing"",""รวมเหนือ!J483"")+IMPORTRANGE(""https://docs.google.com/spreadsheets/d/1c0UfJUA6nE6esVMy0kRcX_PENtt96DMxicQpqi3tips/edit?usp=sharing"","""&amp;"รวมตะวันออกเฉียงเหนือ!J483"")+IMPORTRANGE(""https://docs.google.com/spreadsheets/d/1iNWbYmj0agxPDl_yJgGu1eIremFPVMUuMWUKAjBzvrk/edit?usp=sharing"",""รวมกลาง!J483"")+IMPORTRANGE(""https://docs.google.com/spreadsheets/d/1uenpWDAH2bchvfvsSIjpd4bRU5D1faxJOaE3"&amp;"4GQM5-c/edit?usp=sharing"",""รวมใต้!J483"")"),0)</f>
        <v>0</v>
      </c>
      <c r="K484" s="448"/>
      <c r="L484" s="448"/>
      <c r="M484" s="448"/>
      <c r="N484" s="448"/>
      <c r="O484" s="448"/>
      <c r="P484" s="448"/>
      <c r="Q484" s="448"/>
      <c r="R484" s="448"/>
      <c r="S484" s="448"/>
      <c r="T484" s="448"/>
      <c r="U484" s="448"/>
    </row>
    <row r="485" spans="1:21" ht="19.5" hidden="1" x14ac:dyDescent="0.3">
      <c r="A485" s="482"/>
      <c r="B485" s="441"/>
      <c r="C485" s="484" t="s">
        <v>190</v>
      </c>
      <c r="D485" s="441"/>
      <c r="E485" s="441"/>
      <c r="F485" s="441"/>
      <c r="G485" s="457"/>
      <c r="H485" s="446" t="s">
        <v>46</v>
      </c>
      <c r="I485" s="486">
        <f t="shared" ref="I485:I486" ca="1" si="347">J481</f>
        <v>0</v>
      </c>
      <c r="J485" s="485">
        <f t="shared" ref="J485:J486" ca="1" si="348">J487+J489+J491</f>
        <v>0</v>
      </c>
      <c r="K485" s="449">
        <f t="shared" ref="K485:K486" ca="1" si="349">IF(I485&gt;0,J485*100/I485,0)</f>
        <v>0</v>
      </c>
      <c r="L485" s="448"/>
      <c r="M485" s="448"/>
      <c r="N485" s="448"/>
      <c r="O485" s="448"/>
      <c r="P485" s="448"/>
      <c r="Q485" s="448"/>
      <c r="R485" s="448"/>
      <c r="S485" s="448"/>
      <c r="T485" s="448"/>
      <c r="U485" s="448"/>
    </row>
    <row r="486" spans="1:21" ht="19.5" hidden="1" x14ac:dyDescent="0.3">
      <c r="A486" s="482"/>
      <c r="B486" s="441"/>
      <c r="C486" s="456" t="s">
        <v>191</v>
      </c>
      <c r="D486" s="441"/>
      <c r="E486" s="441"/>
      <c r="F486" s="441"/>
      <c r="G486" s="457"/>
      <c r="H486" s="446" t="s">
        <v>34</v>
      </c>
      <c r="I486" s="486">
        <f t="shared" ca="1" si="347"/>
        <v>0</v>
      </c>
      <c r="J486" s="485">
        <f t="shared" ca="1" si="348"/>
        <v>0</v>
      </c>
      <c r="K486" s="449">
        <f t="shared" ca="1" si="349"/>
        <v>0</v>
      </c>
      <c r="L486" s="448"/>
      <c r="M486" s="448"/>
      <c r="N486" s="448"/>
      <c r="O486" s="448"/>
      <c r="P486" s="448"/>
      <c r="Q486" s="448"/>
      <c r="R486" s="448"/>
      <c r="S486" s="448"/>
      <c r="T486" s="448"/>
      <c r="U486" s="448"/>
    </row>
    <row r="487" spans="1:21" ht="18.75" hidden="1" x14ac:dyDescent="0.25">
      <c r="A487" s="482"/>
      <c r="B487" s="441"/>
      <c r="C487" s="441"/>
      <c r="D487" s="488" t="s">
        <v>192</v>
      </c>
      <c r="E487" s="441"/>
      <c r="F487" s="441"/>
      <c r="G487" s="457"/>
      <c r="H487" s="451" t="s">
        <v>46</v>
      </c>
      <c r="I487" s="447"/>
      <c r="J487" s="486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0)</f>
        <v>0</v>
      </c>
      <c r="K487" s="448"/>
      <c r="L487" s="448"/>
      <c r="M487" s="448"/>
      <c r="N487" s="448"/>
      <c r="O487" s="448"/>
      <c r="P487" s="448"/>
      <c r="Q487" s="448"/>
      <c r="R487" s="448"/>
      <c r="S487" s="448"/>
      <c r="T487" s="448"/>
      <c r="U487" s="448"/>
    </row>
    <row r="488" spans="1:21" ht="18.75" hidden="1" x14ac:dyDescent="0.25">
      <c r="A488" s="482"/>
      <c r="B488" s="441"/>
      <c r="C488" s="441"/>
      <c r="D488" s="441"/>
      <c r="E488" s="441"/>
      <c r="F488" s="441"/>
      <c r="G488" s="457"/>
      <c r="H488" s="451" t="s">
        <v>34</v>
      </c>
      <c r="I488" s="447"/>
      <c r="J488" s="486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0)</f>
        <v>0</v>
      </c>
      <c r="K488" s="448"/>
      <c r="L488" s="448"/>
      <c r="M488" s="448"/>
      <c r="N488" s="448"/>
      <c r="O488" s="448"/>
      <c r="P488" s="448"/>
      <c r="Q488" s="448"/>
      <c r="R488" s="448"/>
      <c r="S488" s="448"/>
      <c r="T488" s="448"/>
      <c r="U488" s="448"/>
    </row>
    <row r="489" spans="1:21" ht="18.75" hidden="1" x14ac:dyDescent="0.25">
      <c r="A489" s="482"/>
      <c r="B489" s="441"/>
      <c r="C489" s="441"/>
      <c r="D489" s="488" t="s">
        <v>193</v>
      </c>
      <c r="E489" s="441"/>
      <c r="F489" s="441"/>
      <c r="G489" s="457"/>
      <c r="H489" s="451" t="s">
        <v>46</v>
      </c>
      <c r="I489" s="447"/>
      <c r="J489" s="486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0)</f>
        <v>0</v>
      </c>
      <c r="K489" s="448"/>
      <c r="L489" s="448"/>
      <c r="M489" s="448"/>
      <c r="N489" s="448"/>
      <c r="O489" s="448"/>
      <c r="P489" s="448"/>
      <c r="Q489" s="448"/>
      <c r="R489" s="448"/>
      <c r="S489" s="448"/>
      <c r="T489" s="448"/>
      <c r="U489" s="448"/>
    </row>
    <row r="490" spans="1:21" ht="18.75" hidden="1" x14ac:dyDescent="0.25">
      <c r="A490" s="482"/>
      <c r="B490" s="441"/>
      <c r="C490" s="441"/>
      <c r="D490" s="441"/>
      <c r="E490" s="441"/>
      <c r="F490" s="441"/>
      <c r="G490" s="457"/>
      <c r="H490" s="451" t="s">
        <v>34</v>
      </c>
      <c r="I490" s="447"/>
      <c r="J490" s="486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0)</f>
        <v>0</v>
      </c>
      <c r="K490" s="448"/>
      <c r="L490" s="448"/>
      <c r="M490" s="448"/>
      <c r="N490" s="448"/>
      <c r="O490" s="448"/>
      <c r="P490" s="448"/>
      <c r="Q490" s="448"/>
      <c r="R490" s="448"/>
      <c r="S490" s="448"/>
      <c r="T490" s="448"/>
      <c r="U490" s="448"/>
    </row>
    <row r="491" spans="1:21" ht="18.75" hidden="1" x14ac:dyDescent="0.25">
      <c r="A491" s="482"/>
      <c r="B491" s="441"/>
      <c r="C491" s="441"/>
      <c r="D491" s="488" t="s">
        <v>194</v>
      </c>
      <c r="E491" s="441"/>
      <c r="F491" s="441"/>
      <c r="G491" s="457"/>
      <c r="H491" s="451" t="s">
        <v>46</v>
      </c>
      <c r="I491" s="447"/>
      <c r="J491" s="486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0)</f>
        <v>0</v>
      </c>
      <c r="K491" s="448"/>
      <c r="L491" s="448"/>
      <c r="M491" s="448"/>
      <c r="N491" s="448"/>
      <c r="O491" s="448"/>
      <c r="P491" s="448"/>
      <c r="Q491" s="448"/>
      <c r="R491" s="448"/>
      <c r="S491" s="448"/>
      <c r="T491" s="448"/>
      <c r="U491" s="448"/>
    </row>
    <row r="492" spans="1:21" ht="18.75" hidden="1" x14ac:dyDescent="0.25">
      <c r="A492" s="490"/>
      <c r="B492" s="491"/>
      <c r="C492" s="491"/>
      <c r="D492" s="491"/>
      <c r="E492" s="491"/>
      <c r="F492" s="491"/>
      <c r="G492" s="492"/>
      <c r="H492" s="493" t="s">
        <v>34</v>
      </c>
      <c r="I492" s="494"/>
      <c r="J492" s="495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0)</f>
        <v>0</v>
      </c>
      <c r="K492" s="496"/>
      <c r="L492" s="496"/>
      <c r="M492" s="496"/>
      <c r="N492" s="496"/>
      <c r="O492" s="496"/>
      <c r="P492" s="496"/>
      <c r="Q492" s="496"/>
      <c r="R492" s="496"/>
      <c r="S492" s="496"/>
      <c r="T492" s="496"/>
      <c r="U492" s="496"/>
    </row>
    <row r="493" spans="1:21" ht="19.5" x14ac:dyDescent="0.3">
      <c r="A493" s="415"/>
      <c r="B493" s="416" t="s">
        <v>195</v>
      </c>
      <c r="C493" s="418"/>
      <c r="D493" s="418"/>
      <c r="E493" s="370"/>
      <c r="F493" s="370"/>
      <c r="G493" s="371"/>
      <c r="H493" s="497" t="s">
        <v>35</v>
      </c>
      <c r="I493" s="373">
        <f t="shared" ref="I493:J493" ca="1" si="350">I504</f>
        <v>500</v>
      </c>
      <c r="J493" s="373">
        <f t="shared" ca="1" si="350"/>
        <v>0</v>
      </c>
      <c r="K493" s="374">
        <f ca="1">IF(I493&gt;0,J493*100/I493,0)</f>
        <v>0</v>
      </c>
      <c r="L493" s="375"/>
      <c r="M493" s="375"/>
      <c r="N493" s="375"/>
      <c r="O493" s="375"/>
      <c r="P493" s="375"/>
      <c r="Q493" s="375"/>
      <c r="R493" s="375"/>
      <c r="S493" s="375"/>
      <c r="T493" s="375"/>
      <c r="U493" s="375"/>
    </row>
    <row r="494" spans="1:21" ht="19.5" x14ac:dyDescent="0.3">
      <c r="A494" s="146"/>
      <c r="B494" s="182"/>
      <c r="C494" s="215" t="s">
        <v>18</v>
      </c>
      <c r="D494" s="654" t="s">
        <v>19</v>
      </c>
      <c r="E494" s="643"/>
      <c r="F494" s="643"/>
      <c r="G494" s="644"/>
      <c r="H494" s="498" t="s">
        <v>14</v>
      </c>
      <c r="I494" s="44"/>
      <c r="J494" s="44"/>
      <c r="K494" s="45"/>
      <c r="L494" s="150">
        <f t="shared" ref="L494:N494" ca="1" si="351">L495+L496</f>
        <v>0</v>
      </c>
      <c r="M494" s="150">
        <f t="shared" ca="1" si="351"/>
        <v>0</v>
      </c>
      <c r="N494" s="150">
        <f t="shared" ca="1" si="351"/>
        <v>0</v>
      </c>
      <c r="O494" s="150">
        <f t="shared" ref="O494:O502" ca="1" si="352">IF(L494&gt;0,N494*100/L494,0)</f>
        <v>0</v>
      </c>
      <c r="P494" s="150">
        <f t="shared" ref="P494:P502" ca="1" si="353">IF(M494&gt;0,N494*100/M494,0)</f>
        <v>0</v>
      </c>
      <c r="Q494" s="150">
        <f t="shared" ref="Q494:S494" ca="1" si="354">Q495+Q496</f>
        <v>8192000</v>
      </c>
      <c r="R494" s="150">
        <f t="shared" ca="1" si="354"/>
        <v>0</v>
      </c>
      <c r="S494" s="150">
        <f t="shared" ca="1" si="354"/>
        <v>2770</v>
      </c>
      <c r="T494" s="150">
        <f t="shared" ref="T494:T502" ca="1" si="355">IF(Q494&gt;0,S494*100/Q494,0)</f>
        <v>3.38134765625E-2</v>
      </c>
      <c r="U494" s="150">
        <f t="shared" ref="U494:U502" ca="1" si="356">IF(R494&gt;0,S494*100/R494,0)</f>
        <v>0</v>
      </c>
    </row>
    <row r="495" spans="1:21" ht="18.75" x14ac:dyDescent="0.25">
      <c r="A495" s="146"/>
      <c r="B495" s="182"/>
      <c r="C495" s="182"/>
      <c r="D495" s="185"/>
      <c r="E495" s="48" t="s">
        <v>155</v>
      </c>
      <c r="F495" s="40"/>
      <c r="G495" s="42"/>
      <c r="H495" s="152" t="s">
        <v>14</v>
      </c>
      <c r="I495" s="44"/>
      <c r="J495" s="44"/>
      <c r="K495" s="45"/>
      <c r="L495" s="46">
        <f t="shared" ref="L495:N495" ca="1" si="357">L498+L501</f>
        <v>0</v>
      </c>
      <c r="M495" s="46">
        <f t="shared" ca="1" si="357"/>
        <v>0</v>
      </c>
      <c r="N495" s="46">
        <f t="shared" ca="1" si="357"/>
        <v>0</v>
      </c>
      <c r="O495" s="46">
        <f t="shared" ca="1" si="352"/>
        <v>0</v>
      </c>
      <c r="P495" s="46">
        <f t="shared" ca="1" si="353"/>
        <v>0</v>
      </c>
      <c r="Q495" s="46">
        <f t="shared" ref="Q495:S495" ca="1" si="358">Q498+Q501</f>
        <v>1411600</v>
      </c>
      <c r="R495" s="46">
        <f t="shared" ca="1" si="358"/>
        <v>0</v>
      </c>
      <c r="S495" s="46">
        <f t="shared" ca="1" si="358"/>
        <v>0</v>
      </c>
      <c r="T495" s="46">
        <f t="shared" ca="1" si="355"/>
        <v>0</v>
      </c>
      <c r="U495" s="46">
        <f t="shared" ca="1" si="356"/>
        <v>0</v>
      </c>
    </row>
    <row r="496" spans="1:21" ht="18.75" x14ac:dyDescent="0.25">
      <c r="A496" s="146"/>
      <c r="B496" s="182"/>
      <c r="C496" s="182"/>
      <c r="D496" s="185"/>
      <c r="E496" s="48" t="s">
        <v>156</v>
      </c>
      <c r="F496" s="40"/>
      <c r="G496" s="42"/>
      <c r="H496" s="152" t="s">
        <v>14</v>
      </c>
      <c r="I496" s="44"/>
      <c r="J496" s="44"/>
      <c r="K496" s="45"/>
      <c r="L496" s="46">
        <f t="shared" ref="L496:N496" ca="1" si="359">L499+L502</f>
        <v>0</v>
      </c>
      <c r="M496" s="46">
        <f t="shared" ca="1" si="359"/>
        <v>0</v>
      </c>
      <c r="N496" s="46">
        <f t="shared" ca="1" si="359"/>
        <v>0</v>
      </c>
      <c r="O496" s="46">
        <f t="shared" ca="1" si="352"/>
        <v>0</v>
      </c>
      <c r="P496" s="46">
        <f t="shared" ca="1" si="353"/>
        <v>0</v>
      </c>
      <c r="Q496" s="46">
        <f t="shared" ref="Q496:S496" ca="1" si="360">Q499+Q502</f>
        <v>6780400</v>
      </c>
      <c r="R496" s="46">
        <f t="shared" ca="1" si="360"/>
        <v>0</v>
      </c>
      <c r="S496" s="46">
        <f t="shared" ca="1" si="360"/>
        <v>2770</v>
      </c>
      <c r="T496" s="46">
        <f t="shared" ca="1" si="355"/>
        <v>4.0853047017875052E-2</v>
      </c>
      <c r="U496" s="46">
        <f t="shared" ca="1" si="356"/>
        <v>0</v>
      </c>
    </row>
    <row r="497" spans="1:21" ht="18.75" x14ac:dyDescent="0.25">
      <c r="A497" s="146"/>
      <c r="B497" s="182"/>
      <c r="C497" s="182"/>
      <c r="D497" s="183" t="s">
        <v>22</v>
      </c>
      <c r="E497" s="40"/>
      <c r="F497" s="40"/>
      <c r="G497" s="42"/>
      <c r="H497" s="152" t="s">
        <v>14</v>
      </c>
      <c r="I497" s="153"/>
      <c r="J497" s="153"/>
      <c r="K497" s="154"/>
      <c r="L497" s="46">
        <f t="shared" ref="L497:N497" ca="1" si="361">L498+L499</f>
        <v>0</v>
      </c>
      <c r="M497" s="46">
        <f t="shared" ca="1" si="361"/>
        <v>0</v>
      </c>
      <c r="N497" s="46">
        <f t="shared" ca="1" si="361"/>
        <v>0</v>
      </c>
      <c r="O497" s="46">
        <f t="shared" ca="1" si="352"/>
        <v>0</v>
      </c>
      <c r="P497" s="46">
        <f t="shared" ca="1" si="353"/>
        <v>0</v>
      </c>
      <c r="Q497" s="46">
        <f t="shared" ref="Q497:S497" ca="1" si="362">Q498+Q499</f>
        <v>8192000</v>
      </c>
      <c r="R497" s="46">
        <f t="shared" ca="1" si="362"/>
        <v>0</v>
      </c>
      <c r="S497" s="46">
        <f t="shared" ca="1" si="362"/>
        <v>2770</v>
      </c>
      <c r="T497" s="46">
        <f t="shared" ca="1" si="355"/>
        <v>3.38134765625E-2</v>
      </c>
      <c r="U497" s="46">
        <f t="shared" ca="1" si="356"/>
        <v>0</v>
      </c>
    </row>
    <row r="498" spans="1:21" ht="18.75" x14ac:dyDescent="0.25">
      <c r="A498" s="146"/>
      <c r="B498" s="182"/>
      <c r="C498" s="182"/>
      <c r="D498" s="185"/>
      <c r="E498" s="48" t="s">
        <v>155</v>
      </c>
      <c r="F498" s="40"/>
      <c r="G498" s="42"/>
      <c r="H498" s="152" t="s">
        <v>14</v>
      </c>
      <c r="I498" s="44"/>
      <c r="J498" s="44"/>
      <c r="K498" s="45"/>
      <c r="L498" s="46">
        <f ca="1">IFERROR(__xludf.DUMMYFUNCTION("IMPORTRANGE(""https://docs.google.com/spreadsheets/d/12pGRKgvn2b31Uz_fjAl3XPzZUM_F2_O-zAHL2XHEPZg/edit?usp=sharing"",""รวมเหนือ!L497"")+IMPORTRANGE(""https://docs.google.com/spreadsheets/d/1c0UfJUA6nE6esVMy0kRcX_PENtt96DMxicQpqi3tips/edit?usp=sharing"","""&amp;"รวมตะวันออกเฉียงเหนือ!L497"")+IMPORTRANGE(""https://docs.google.com/spreadsheets/d/1iNWbYmj0agxPDl_yJgGu1eIremFPVMUuMWUKAjBzvrk/edit?usp=sharing"",""รวมกลาง!L497"")+IMPORTRANGE(""https://docs.google.com/spreadsheets/d/1uenpWDAH2bchvfvsSIjpd4bRU5D1faxJOaE3"&amp;"4GQM5-c/edit?usp=sharing"",""รวมใต้!L497"")"),0)</f>
        <v>0</v>
      </c>
      <c r="M498" s="46">
        <f ca="1">IFERROR(__xludf.DUMMYFUNCTION("IMPORTRANGE(""https://docs.google.com/spreadsheets/d/12pGRKgvn2b31Uz_fjAl3XPzZUM_F2_O-zAHL2XHEPZg/edit?usp=sharing"",""รวมเหนือ!M497"")+IMPORTRANGE(""https://docs.google.com/spreadsheets/d/1c0UfJUA6nE6esVMy0kRcX_PENtt96DMxicQpqi3tips/edit?usp=sharing"","""&amp;"รวมตะวันออกเฉียงเหนือ!M497"")+IMPORTRANGE(""https://docs.google.com/spreadsheets/d/1iNWbYmj0agxPDl_yJgGu1eIremFPVMUuMWUKAjBzvrk/edit?usp=sharing"",""รวมกลาง!M497"")+IMPORTRANGE(""https://docs.google.com/spreadsheets/d/1uenpWDAH2bchvfvsSIjpd4bRU5D1faxJOaE3"&amp;"4GQM5-c/edit?usp=sharing"",""รวมใต้!M497"")"),0)</f>
        <v>0</v>
      </c>
      <c r="N498" s="46">
        <f ca="1">IFERROR(__xludf.DUMMYFUNCTION("IMPORTRANGE(""https://docs.google.com/spreadsheets/d/12pGRKgvn2b31Uz_fjAl3XPzZUM_F2_O-zAHL2XHEPZg/edit?usp=sharing"",""รวมเหนือ!N497"")+IMPORTRANGE(""https://docs.google.com/spreadsheets/d/1c0UfJUA6nE6esVMy0kRcX_PENtt96DMxicQpqi3tips/edit?usp=sharing"","""&amp;"รวมตะวันออกเฉียงเหนือ!N497"")+IMPORTRANGE(""https://docs.google.com/spreadsheets/d/1iNWbYmj0agxPDl_yJgGu1eIremFPVMUuMWUKAjBzvrk/edit?usp=sharing"",""รวมกลาง!N497"")+IMPORTRANGE(""https://docs.google.com/spreadsheets/d/1uenpWDAH2bchvfvsSIjpd4bRU5D1faxJOaE3"&amp;"4GQM5-c/edit?usp=sharing"",""รวมใต้!N497"")"),0)</f>
        <v>0</v>
      </c>
      <c r="O498" s="46">
        <f t="shared" ca="1" si="352"/>
        <v>0</v>
      </c>
      <c r="P498" s="46">
        <f t="shared" ca="1" si="353"/>
        <v>0</v>
      </c>
      <c r="Q498" s="46">
        <f ca="1">IFERROR(__xludf.DUMMYFUNCTION("IMPORTRANGE(""https://docs.google.com/spreadsheets/d/1ItG2mGa2ceCfYo0BwxsXqNm01IGEUdYcSSLTEv9YCik/edit?usp=sharing"",""เบิกจ่ายกองทุน!X11"")"),1411600)</f>
        <v>1411600</v>
      </c>
      <c r="R498" s="46">
        <f ca="1">IFERROR(__xludf.DUMMYFUNCTION("IMPORTRANGE(""https://docs.google.com/spreadsheets/d/1ItG2mGa2ceCfYo0BwxsXqNm01IGEUdYcSSLTEv9YCik/edit?usp=sharing"",""เบิกจ่ายกองทุน!Y11"")"),0)</f>
        <v>0</v>
      </c>
      <c r="S498" s="46">
        <f ca="1">IFERROR(__xludf.DUMMYFUNCTION("IMPORTRANGE(""https://docs.google.com/spreadsheets/d/1ItG2mGa2ceCfYo0BwxsXqNm01IGEUdYcSSLTEv9YCik/edit?usp=sharing"",""เบิกจ่ายกองทุน!Z11"")"),0)</f>
        <v>0</v>
      </c>
      <c r="T498" s="46">
        <f t="shared" ca="1" si="355"/>
        <v>0</v>
      </c>
      <c r="U498" s="46">
        <f t="shared" ca="1" si="356"/>
        <v>0</v>
      </c>
    </row>
    <row r="499" spans="1:21" ht="18.75" x14ac:dyDescent="0.25">
      <c r="A499" s="146"/>
      <c r="B499" s="182"/>
      <c r="C499" s="182"/>
      <c r="D499" s="185"/>
      <c r="E499" s="48" t="s">
        <v>156</v>
      </c>
      <c r="F499" s="40"/>
      <c r="G499" s="42"/>
      <c r="H499" s="152" t="s">
        <v>14</v>
      </c>
      <c r="I499" s="44"/>
      <c r="J499" s="44"/>
      <c r="K499" s="45"/>
      <c r="L499" s="46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0)</f>
        <v>0</v>
      </c>
      <c r="M499" s="46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0)</f>
        <v>0</v>
      </c>
      <c r="N499" s="46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0)</f>
        <v>0</v>
      </c>
      <c r="O499" s="46">
        <f t="shared" ca="1" si="352"/>
        <v>0</v>
      </c>
      <c r="P499" s="46">
        <f t="shared" ca="1" si="353"/>
        <v>0</v>
      </c>
      <c r="Q499" s="46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9" s="46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0)</f>
        <v>0</v>
      </c>
      <c r="S499" s="46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2770)</f>
        <v>2770</v>
      </c>
      <c r="T499" s="46">
        <f t="shared" ca="1" si="355"/>
        <v>4.0853047017875052E-2</v>
      </c>
      <c r="U499" s="46">
        <f t="shared" ca="1" si="356"/>
        <v>0</v>
      </c>
    </row>
    <row r="500" spans="1:21" ht="18.75" x14ac:dyDescent="0.25">
      <c r="A500" s="146"/>
      <c r="B500" s="182"/>
      <c r="C500" s="182"/>
      <c r="D500" s="183" t="s">
        <v>23</v>
      </c>
      <c r="E500" s="40"/>
      <c r="F500" s="40"/>
      <c r="G500" s="42"/>
      <c r="H500" s="155" t="s">
        <v>14</v>
      </c>
      <c r="I500" s="153"/>
      <c r="J500" s="153"/>
      <c r="K500" s="154"/>
      <c r="L500" s="46">
        <f t="shared" ref="L500:N500" ca="1" si="363">L501+L502</f>
        <v>0</v>
      </c>
      <c r="M500" s="46">
        <f t="shared" ca="1" si="363"/>
        <v>0</v>
      </c>
      <c r="N500" s="46">
        <f t="shared" ca="1" si="363"/>
        <v>0</v>
      </c>
      <c r="O500" s="46">
        <f t="shared" ca="1" si="352"/>
        <v>0</v>
      </c>
      <c r="P500" s="46">
        <f t="shared" ca="1" si="353"/>
        <v>0</v>
      </c>
      <c r="Q500" s="46">
        <f t="shared" ref="Q500:S500" ca="1" si="364">Q501+Q502</f>
        <v>0</v>
      </c>
      <c r="R500" s="46">
        <f t="shared" ca="1" si="364"/>
        <v>0</v>
      </c>
      <c r="S500" s="46">
        <f t="shared" ca="1" si="364"/>
        <v>0</v>
      </c>
      <c r="T500" s="46">
        <f t="shared" ca="1" si="355"/>
        <v>0</v>
      </c>
      <c r="U500" s="46">
        <f t="shared" ca="1" si="356"/>
        <v>0</v>
      </c>
    </row>
    <row r="501" spans="1:21" ht="18.75" x14ac:dyDescent="0.25">
      <c r="A501" s="146"/>
      <c r="B501" s="182"/>
      <c r="C501" s="182"/>
      <c r="D501" s="182"/>
      <c r="E501" s="48" t="s">
        <v>20</v>
      </c>
      <c r="F501" s="40"/>
      <c r="G501" s="42"/>
      <c r="H501" s="152" t="s">
        <v>14</v>
      </c>
      <c r="I501" s="153"/>
      <c r="J501" s="153"/>
      <c r="K501" s="154"/>
      <c r="L501" s="46">
        <f ca="1">IFERROR(__xludf.DUMMYFUNCTION("IMPORTRANGE(""https://docs.google.com/spreadsheets/d/12pGRKgvn2b31Uz_fjAl3XPzZUM_F2_O-zAHL2XHEPZg/edit?usp=sharing"",""รวมเหนือ!L500"")+IMPORTRANGE(""https://docs.google.com/spreadsheets/d/1c0UfJUA6nE6esVMy0kRcX_PENtt96DMxicQpqi3tips/edit?usp=sharing"","""&amp;"รวมตะวันออกเฉียงเหนือ!L500"")+IMPORTRANGE(""https://docs.google.com/spreadsheets/d/1iNWbYmj0agxPDl_yJgGu1eIremFPVMUuMWUKAjBzvrk/edit?usp=sharing"",""รวมกลาง!L500"")+IMPORTRANGE(""https://docs.google.com/spreadsheets/d/1uenpWDAH2bchvfvsSIjpd4bRU5D1faxJOaE3"&amp;"4GQM5-c/edit?usp=sharing"",""รวมใต้!L500"")"),0)</f>
        <v>0</v>
      </c>
      <c r="M501" s="46">
        <f ca="1">IFERROR(__xludf.DUMMYFUNCTION("IMPORTRANGE(""https://docs.google.com/spreadsheets/d/12pGRKgvn2b31Uz_fjAl3XPzZUM_F2_O-zAHL2XHEPZg/edit?usp=sharing"",""รวมเหนือ!M500"")+IMPORTRANGE(""https://docs.google.com/spreadsheets/d/1c0UfJUA6nE6esVMy0kRcX_PENtt96DMxicQpqi3tips/edit?usp=sharing"","""&amp;"รวมตะวันออกเฉียงเหนือ!M500"")+IMPORTRANGE(""https://docs.google.com/spreadsheets/d/1iNWbYmj0agxPDl_yJgGu1eIremFPVMUuMWUKAjBzvrk/edit?usp=sharing"",""รวมกลาง!M500"")+IMPORTRANGE(""https://docs.google.com/spreadsheets/d/1uenpWDAH2bchvfvsSIjpd4bRU5D1faxJOaE3"&amp;"4GQM5-c/edit?usp=sharing"",""รวมใต้!M500"")"),0)</f>
        <v>0</v>
      </c>
      <c r="N501" s="46">
        <f ca="1">IFERROR(__xludf.DUMMYFUNCTION("IMPORTRANGE(""https://docs.google.com/spreadsheets/d/12pGRKgvn2b31Uz_fjAl3XPzZUM_F2_O-zAHL2XHEPZg/edit?usp=sharing"",""รวมเหนือ!N500"")+IMPORTRANGE(""https://docs.google.com/spreadsheets/d/1c0UfJUA6nE6esVMy0kRcX_PENtt96DMxicQpqi3tips/edit?usp=sharing"","""&amp;"รวมตะวันออกเฉียงเหนือ!N500"")+IMPORTRANGE(""https://docs.google.com/spreadsheets/d/1iNWbYmj0agxPDl_yJgGu1eIremFPVMUuMWUKAjBzvrk/edit?usp=sharing"",""รวมกลาง!N500"")+IMPORTRANGE(""https://docs.google.com/spreadsheets/d/1uenpWDAH2bchvfvsSIjpd4bRU5D1faxJOaE3"&amp;"4GQM5-c/edit?usp=sharing"",""รวมใต้!N500"")"),0)</f>
        <v>0</v>
      </c>
      <c r="O501" s="46">
        <f t="shared" ca="1" si="352"/>
        <v>0</v>
      </c>
      <c r="P501" s="46">
        <f t="shared" ca="1" si="353"/>
        <v>0</v>
      </c>
      <c r="Q501" s="156">
        <v>0</v>
      </c>
      <c r="R501" s="156">
        <v>0</v>
      </c>
      <c r="S501" s="156">
        <v>0</v>
      </c>
      <c r="T501" s="46">
        <f t="shared" si="355"/>
        <v>0</v>
      </c>
      <c r="U501" s="46">
        <f t="shared" si="356"/>
        <v>0</v>
      </c>
    </row>
    <row r="502" spans="1:21" ht="18.75" x14ac:dyDescent="0.25">
      <c r="A502" s="146"/>
      <c r="B502" s="182"/>
      <c r="C502" s="182"/>
      <c r="D502" s="182"/>
      <c r="E502" s="48" t="s">
        <v>21</v>
      </c>
      <c r="F502" s="40"/>
      <c r="G502" s="42"/>
      <c r="H502" s="155" t="s">
        <v>14</v>
      </c>
      <c r="I502" s="153"/>
      <c r="J502" s="153"/>
      <c r="K502" s="154"/>
      <c r="L502" s="46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502" s="46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502" s="46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502" s="46">
        <f t="shared" ca="1" si="352"/>
        <v>0</v>
      </c>
      <c r="P502" s="46">
        <f t="shared" ca="1" si="353"/>
        <v>0</v>
      </c>
      <c r="Q502" s="46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502" s="46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502" s="46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502" s="46">
        <f t="shared" ca="1" si="355"/>
        <v>0</v>
      </c>
      <c r="U502" s="46">
        <f t="shared" ca="1" si="356"/>
        <v>0</v>
      </c>
    </row>
    <row r="503" spans="1:21" ht="19.5" x14ac:dyDescent="0.3">
      <c r="A503" s="184"/>
      <c r="B503" s="185"/>
      <c r="C503" s="215" t="s">
        <v>18</v>
      </c>
      <c r="D503" s="422" t="s">
        <v>38</v>
      </c>
      <c r="E503" s="188"/>
      <c r="F503" s="188"/>
      <c r="G503" s="189"/>
      <c r="H503" s="216"/>
      <c r="I503" s="153"/>
      <c r="J503" s="153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</row>
    <row r="504" spans="1:21" ht="19.5" x14ac:dyDescent="0.3">
      <c r="A504" s="423"/>
      <c r="B504" s="182"/>
      <c r="C504" s="182"/>
      <c r="D504" s="499" t="s">
        <v>196</v>
      </c>
      <c r="E504" s="40"/>
      <c r="F504" s="40"/>
      <c r="G504" s="42"/>
      <c r="H504" s="149" t="s">
        <v>35</v>
      </c>
      <c r="I504" s="500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4" s="500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0)</f>
        <v>0</v>
      </c>
      <c r="K504" s="150">
        <f t="shared" ref="K504:K510" ca="1" si="365">IF(I504&gt;0,J504*100/I504,0)</f>
        <v>0</v>
      </c>
      <c r="L504" s="45"/>
      <c r="M504" s="45"/>
      <c r="N504" s="45"/>
      <c r="O504" s="45"/>
      <c r="P504" s="45"/>
      <c r="Q504" s="45"/>
      <c r="R504" s="45"/>
      <c r="S504" s="45"/>
      <c r="T504" s="45"/>
      <c r="U504" s="45"/>
    </row>
    <row r="505" spans="1:21" ht="18.75" x14ac:dyDescent="0.25">
      <c r="A505" s="423"/>
      <c r="B505" s="182"/>
      <c r="C505" s="182"/>
      <c r="D505" s="182"/>
      <c r="E505" s="48" t="s">
        <v>197</v>
      </c>
      <c r="F505" s="40"/>
      <c r="G505" s="42"/>
      <c r="H505" s="151" t="s">
        <v>35</v>
      </c>
      <c r="I505" s="219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0)</f>
        <v>0</v>
      </c>
      <c r="J505" s="219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0)</f>
        <v>0</v>
      </c>
      <c r="K505" s="46">
        <f t="shared" ca="1" si="365"/>
        <v>0</v>
      </c>
      <c r="L505" s="45"/>
      <c r="M505" s="45"/>
      <c r="N505" s="45"/>
      <c r="O505" s="45"/>
      <c r="P505" s="45"/>
      <c r="Q505" s="45"/>
      <c r="R505" s="45"/>
      <c r="S505" s="45"/>
      <c r="T505" s="45"/>
      <c r="U505" s="45"/>
    </row>
    <row r="506" spans="1:21" ht="18.75" x14ac:dyDescent="0.25">
      <c r="A506" s="423"/>
      <c r="B506" s="182"/>
      <c r="C506" s="182"/>
      <c r="D506" s="182"/>
      <c r="E506" s="48" t="s">
        <v>198</v>
      </c>
      <c r="F506" s="40"/>
      <c r="G506" s="42"/>
      <c r="H506" s="151" t="s">
        <v>35</v>
      </c>
      <c r="I506" s="219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0)</f>
        <v>0</v>
      </c>
      <c r="J506" s="219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0)</f>
        <v>0</v>
      </c>
      <c r="K506" s="46">
        <f t="shared" ca="1" si="365"/>
        <v>0</v>
      </c>
      <c r="L506" s="45"/>
      <c r="M506" s="45"/>
      <c r="N506" s="45"/>
      <c r="O506" s="45"/>
      <c r="P506" s="45"/>
      <c r="Q506" s="45"/>
      <c r="R506" s="45"/>
      <c r="S506" s="45"/>
      <c r="T506" s="45"/>
      <c r="U506" s="45"/>
    </row>
    <row r="507" spans="1:21" ht="18.75" x14ac:dyDescent="0.25">
      <c r="A507" s="423"/>
      <c r="B507" s="182"/>
      <c r="C507" s="182"/>
      <c r="D507" s="182"/>
      <c r="E507" s="48" t="s">
        <v>199</v>
      </c>
      <c r="F507" s="40"/>
      <c r="G507" s="42"/>
      <c r="H507" s="151" t="s">
        <v>35</v>
      </c>
      <c r="I507" s="219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0)</f>
        <v>0</v>
      </c>
      <c r="J507" s="219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0)</f>
        <v>0</v>
      </c>
      <c r="K507" s="46">
        <f t="shared" ca="1" si="365"/>
        <v>0</v>
      </c>
      <c r="L507" s="45"/>
      <c r="M507" s="45"/>
      <c r="N507" s="45"/>
      <c r="O507" s="45"/>
      <c r="P507" s="45"/>
      <c r="Q507" s="45"/>
      <c r="R507" s="45"/>
      <c r="S507" s="45"/>
      <c r="T507" s="45"/>
      <c r="U507" s="45"/>
    </row>
    <row r="508" spans="1:21" ht="18.75" x14ac:dyDescent="0.25">
      <c r="A508" s="423"/>
      <c r="B508" s="182"/>
      <c r="C508" s="182"/>
      <c r="D508" s="182"/>
      <c r="E508" s="501" t="s">
        <v>200</v>
      </c>
      <c r="F508" s="40"/>
      <c r="G508" s="42"/>
      <c r="H508" s="151" t="s">
        <v>35</v>
      </c>
      <c r="I508" s="219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0)</f>
        <v>0</v>
      </c>
      <c r="J508" s="219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0)</f>
        <v>0</v>
      </c>
      <c r="K508" s="46">
        <f t="shared" ca="1" si="365"/>
        <v>0</v>
      </c>
      <c r="L508" s="45"/>
      <c r="M508" s="45"/>
      <c r="N508" s="45"/>
      <c r="O508" s="45"/>
      <c r="P508" s="45"/>
      <c r="Q508" s="45"/>
      <c r="R508" s="45"/>
      <c r="S508" s="45"/>
      <c r="T508" s="45"/>
      <c r="U508" s="45"/>
    </row>
    <row r="509" spans="1:21" ht="18.75" x14ac:dyDescent="0.25">
      <c r="A509" s="423"/>
      <c r="B509" s="182"/>
      <c r="C509" s="182"/>
      <c r="D509" s="182"/>
      <c r="E509" s="48" t="s">
        <v>201</v>
      </c>
      <c r="F509" s="40"/>
      <c r="G509" s="42"/>
      <c r="H509" s="151" t="s">
        <v>35</v>
      </c>
      <c r="I509" s="219">
        <v>0</v>
      </c>
      <c r="J509" s="219">
        <v>0</v>
      </c>
      <c r="K509" s="46">
        <f t="shared" si="365"/>
        <v>0</v>
      </c>
      <c r="L509" s="45"/>
      <c r="M509" s="45"/>
      <c r="N509" s="45"/>
      <c r="O509" s="45"/>
      <c r="P509" s="45"/>
      <c r="Q509" s="45"/>
      <c r="R509" s="45"/>
      <c r="S509" s="45"/>
      <c r="T509" s="45"/>
      <c r="U509" s="45"/>
    </row>
    <row r="510" spans="1:21" ht="19.5" x14ac:dyDescent="0.3">
      <c r="A510" s="502"/>
      <c r="B510" s="503"/>
      <c r="C510" s="503"/>
      <c r="D510" s="504" t="s">
        <v>50</v>
      </c>
      <c r="E510" s="53"/>
      <c r="F510" s="53"/>
      <c r="G510" s="55"/>
      <c r="H510" s="505" t="s">
        <v>35</v>
      </c>
      <c r="I510" s="506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0)</f>
        <v>0</v>
      </c>
      <c r="J510" s="506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0)</f>
        <v>0</v>
      </c>
      <c r="K510" s="124">
        <f t="shared" ca="1" si="365"/>
        <v>0</v>
      </c>
      <c r="L510" s="58"/>
      <c r="M510" s="58"/>
      <c r="N510" s="58"/>
      <c r="O510" s="58"/>
      <c r="P510" s="58"/>
      <c r="Q510" s="58"/>
      <c r="R510" s="58"/>
      <c r="S510" s="58"/>
      <c r="T510" s="58"/>
      <c r="U510" s="58"/>
    </row>
    <row r="511" spans="1:21" ht="19.5" x14ac:dyDescent="0.3">
      <c r="A511" s="507" t="s">
        <v>202</v>
      </c>
      <c r="B511" s="508"/>
      <c r="C511" s="508"/>
      <c r="D511" s="508"/>
      <c r="E511" s="509"/>
      <c r="F511" s="509"/>
      <c r="G511" s="509"/>
      <c r="H511" s="509"/>
      <c r="I511" s="510"/>
      <c r="J511" s="510"/>
      <c r="K511" s="511"/>
      <c r="L511" s="511"/>
      <c r="M511" s="511"/>
      <c r="N511" s="511"/>
      <c r="O511" s="511"/>
      <c r="P511" s="512"/>
      <c r="Q511" s="512"/>
      <c r="R511" s="512"/>
      <c r="S511" s="512"/>
      <c r="T511" s="512"/>
      <c r="U511" s="512"/>
    </row>
    <row r="512" spans="1:21" ht="19.5" x14ac:dyDescent="0.3">
      <c r="A512" s="513" t="s">
        <v>203</v>
      </c>
      <c r="B512" s="514"/>
      <c r="C512" s="514"/>
      <c r="D512" s="515"/>
      <c r="E512" s="514"/>
      <c r="F512" s="514"/>
      <c r="G512" s="514"/>
      <c r="H512" s="516"/>
      <c r="I512" s="517"/>
      <c r="J512" s="517"/>
      <c r="K512" s="518"/>
      <c r="L512" s="518"/>
      <c r="M512" s="518"/>
      <c r="N512" s="518"/>
      <c r="O512" s="518"/>
      <c r="P512" s="518"/>
      <c r="Q512" s="518"/>
      <c r="R512" s="518"/>
      <c r="S512" s="518"/>
      <c r="T512" s="518"/>
      <c r="U512" s="518"/>
    </row>
    <row r="513" spans="1:21" ht="19.5" x14ac:dyDescent="0.3">
      <c r="A513" s="519"/>
      <c r="B513" s="520" t="s">
        <v>204</v>
      </c>
      <c r="C513" s="521"/>
      <c r="D513" s="522"/>
      <c r="E513" s="522"/>
      <c r="F513" s="522"/>
      <c r="G513" s="523"/>
      <c r="H513" s="524" t="s">
        <v>61</v>
      </c>
      <c r="I513" s="525">
        <f t="shared" ref="I513:J513" si="366">I525</f>
        <v>0</v>
      </c>
      <c r="J513" s="525">
        <f t="shared" si="366"/>
        <v>0</v>
      </c>
      <c r="K513" s="526">
        <f>IF(I513&gt;0,J513*100/I513,0)</f>
        <v>0</v>
      </c>
      <c r="L513" s="527"/>
      <c r="M513" s="527"/>
      <c r="N513" s="527"/>
      <c r="O513" s="527"/>
      <c r="P513" s="527"/>
      <c r="Q513" s="528"/>
      <c r="R513" s="528"/>
      <c r="S513" s="528"/>
      <c r="T513" s="528"/>
      <c r="U513" s="528"/>
    </row>
    <row r="514" spans="1:21" ht="19.5" x14ac:dyDescent="0.3">
      <c r="A514" s="230"/>
      <c r="B514" s="231"/>
      <c r="C514" s="159" t="s">
        <v>18</v>
      </c>
      <c r="D514" s="232" t="s">
        <v>19</v>
      </c>
      <c r="E514" s="231"/>
      <c r="F514" s="231"/>
      <c r="G514" s="195"/>
      <c r="H514" s="233" t="s">
        <v>14</v>
      </c>
      <c r="I514" s="196"/>
      <c r="J514" s="196"/>
      <c r="K514" s="197"/>
      <c r="L514" s="234">
        <f t="shared" ref="L514:N514" ca="1" si="367">L515+L516</f>
        <v>12445400</v>
      </c>
      <c r="M514" s="234">
        <f t="shared" ca="1" si="367"/>
        <v>0</v>
      </c>
      <c r="N514" s="234">
        <f t="shared" ca="1" si="367"/>
        <v>0</v>
      </c>
      <c r="O514" s="234">
        <f t="shared" ref="O514:O522" ca="1" si="368">IF(L514&gt;0,N514*100/L514,0)</f>
        <v>0</v>
      </c>
      <c r="P514" s="234">
        <f t="shared" ref="P514:P522" ca="1" si="369">IF(M514&gt;0,N514*100/M514,0)</f>
        <v>0</v>
      </c>
      <c r="Q514" s="234">
        <f t="shared" ref="Q514:S514" si="370">Q515+Q516</f>
        <v>0</v>
      </c>
      <c r="R514" s="234">
        <f t="shared" si="370"/>
        <v>0</v>
      </c>
      <c r="S514" s="234">
        <f t="shared" si="370"/>
        <v>0</v>
      </c>
      <c r="T514" s="234">
        <f t="shared" ref="T514:T517" si="371">IF(Q514&gt;0,S514*100/Q514,0)</f>
        <v>0</v>
      </c>
      <c r="U514" s="234">
        <f t="shared" ref="U514:U517" si="372">IF(R514&gt;0,S514*100/R514,0)</f>
        <v>0</v>
      </c>
    </row>
    <row r="515" spans="1:21" ht="18.75" x14ac:dyDescent="0.25">
      <c r="A515" s="230"/>
      <c r="B515" s="231"/>
      <c r="C515" s="231"/>
      <c r="D515" s="231"/>
      <c r="E515" s="235" t="s">
        <v>20</v>
      </c>
      <c r="F515" s="231"/>
      <c r="G515" s="195"/>
      <c r="H515" s="236" t="s">
        <v>14</v>
      </c>
      <c r="I515" s="196"/>
      <c r="J515" s="196"/>
      <c r="K515" s="197"/>
      <c r="L515" s="201">
        <f t="shared" ref="L515:N515" ca="1" si="373">L518+L521</f>
        <v>0</v>
      </c>
      <c r="M515" s="201">
        <f t="shared" ca="1" si="373"/>
        <v>0</v>
      </c>
      <c r="N515" s="201">
        <f t="shared" ca="1" si="373"/>
        <v>0</v>
      </c>
      <c r="O515" s="201">
        <f t="shared" ca="1" si="368"/>
        <v>0</v>
      </c>
      <c r="P515" s="201">
        <f t="shared" ca="1" si="369"/>
        <v>0</v>
      </c>
      <c r="Q515" s="237">
        <f t="shared" ref="Q515:S515" si="374">Q518+Q521</f>
        <v>0</v>
      </c>
      <c r="R515" s="237">
        <f t="shared" si="374"/>
        <v>0</v>
      </c>
      <c r="S515" s="237">
        <f t="shared" si="374"/>
        <v>0</v>
      </c>
      <c r="T515" s="237">
        <f t="shared" si="371"/>
        <v>0</v>
      </c>
      <c r="U515" s="237">
        <f t="shared" si="372"/>
        <v>0</v>
      </c>
    </row>
    <row r="516" spans="1:21" ht="18.75" x14ac:dyDescent="0.25">
      <c r="A516" s="230"/>
      <c r="B516" s="231"/>
      <c r="C516" s="231"/>
      <c r="D516" s="231"/>
      <c r="E516" s="235" t="s">
        <v>21</v>
      </c>
      <c r="F516" s="231"/>
      <c r="G516" s="195"/>
      <c r="H516" s="236" t="s">
        <v>14</v>
      </c>
      <c r="I516" s="196"/>
      <c r="J516" s="196"/>
      <c r="K516" s="197"/>
      <c r="L516" s="201">
        <f t="shared" ref="L516:N516" ca="1" si="375">L519+L522</f>
        <v>12445400</v>
      </c>
      <c r="M516" s="201">
        <f t="shared" ca="1" si="375"/>
        <v>0</v>
      </c>
      <c r="N516" s="201">
        <f t="shared" ca="1" si="375"/>
        <v>0</v>
      </c>
      <c r="O516" s="201">
        <f t="shared" ca="1" si="368"/>
        <v>0</v>
      </c>
      <c r="P516" s="201">
        <f t="shared" ca="1" si="369"/>
        <v>0</v>
      </c>
      <c r="Q516" s="201">
        <f t="shared" ref="Q516:S516" si="376">Q519+Q522</f>
        <v>0</v>
      </c>
      <c r="R516" s="201">
        <f t="shared" si="376"/>
        <v>0</v>
      </c>
      <c r="S516" s="201">
        <f t="shared" si="376"/>
        <v>0</v>
      </c>
      <c r="T516" s="201">
        <f t="shared" si="371"/>
        <v>0</v>
      </c>
      <c r="U516" s="201">
        <f t="shared" si="372"/>
        <v>0</v>
      </c>
    </row>
    <row r="517" spans="1:21" ht="18.75" x14ac:dyDescent="0.25">
      <c r="A517" s="230"/>
      <c r="B517" s="231"/>
      <c r="C517" s="231"/>
      <c r="D517" s="238" t="s">
        <v>22</v>
      </c>
      <c r="E517" s="231"/>
      <c r="F517" s="231"/>
      <c r="G517" s="195"/>
      <c r="H517" s="239" t="s">
        <v>14</v>
      </c>
      <c r="I517" s="164"/>
      <c r="J517" s="164"/>
      <c r="K517" s="165"/>
      <c r="L517" s="201">
        <f t="shared" ref="L517:N517" ca="1" si="377">L518+L519</f>
        <v>0</v>
      </c>
      <c r="M517" s="201">
        <f t="shared" ca="1" si="377"/>
        <v>0</v>
      </c>
      <c r="N517" s="201">
        <f t="shared" ca="1" si="377"/>
        <v>0</v>
      </c>
      <c r="O517" s="201">
        <f t="shared" ca="1" si="368"/>
        <v>0</v>
      </c>
      <c r="P517" s="201">
        <f t="shared" ca="1" si="369"/>
        <v>0</v>
      </c>
      <c r="Q517" s="201">
        <f t="shared" ref="Q517:S517" si="378">Q518+Q519</f>
        <v>0</v>
      </c>
      <c r="R517" s="201">
        <f t="shared" si="378"/>
        <v>0</v>
      </c>
      <c r="S517" s="201">
        <f t="shared" si="378"/>
        <v>0</v>
      </c>
      <c r="T517" s="201">
        <f t="shared" si="371"/>
        <v>0</v>
      </c>
      <c r="U517" s="201">
        <f t="shared" si="372"/>
        <v>0</v>
      </c>
    </row>
    <row r="518" spans="1:21" ht="18.75" x14ac:dyDescent="0.25">
      <c r="A518" s="230"/>
      <c r="B518" s="231"/>
      <c r="C518" s="231"/>
      <c r="D518" s="231"/>
      <c r="E518" s="235" t="s">
        <v>36</v>
      </c>
      <c r="F518" s="231"/>
      <c r="G518" s="195"/>
      <c r="H518" s="239" t="s">
        <v>14</v>
      </c>
      <c r="I518" s="164"/>
      <c r="J518" s="164"/>
      <c r="K518" s="165"/>
      <c r="L518" s="201">
        <f ca="1">IFERROR(__xludf.DUMMYFUNCTION("IMPORTRANGE(""https://docs.google.com/spreadsheets/d/1-uDff_7J0KD5mKrp0Vvzr7lt3OU09vwQwhkpOPPYv2Y/edit?usp=sharing"",""งบพรบ!FN9"")"),0)</f>
        <v>0</v>
      </c>
      <c r="M518" s="201">
        <f ca="1">IFERROR(__xludf.DUMMYFUNCTION("IMPORTRANGE(""https://docs.google.com/spreadsheets/d/1-uDff_7J0KD5mKrp0Vvzr7lt3OU09vwQwhkpOPPYv2Y/edit?usp=sharing"",""งบพรบ!FR9"")"),0)</f>
        <v>0</v>
      </c>
      <c r="N518" s="201">
        <f ca="1">IFERROR(__xludf.DUMMYFUNCTION("IMPORTRANGE(""https://docs.google.com/spreadsheets/d/1-uDff_7J0KD5mKrp0Vvzr7lt3OU09vwQwhkpOPPYv2Y/edit?usp=sharing"",""งบพรบ!FT9"")"),0)</f>
        <v>0</v>
      </c>
      <c r="O518" s="201">
        <f t="shared" ca="1" si="368"/>
        <v>0</v>
      </c>
      <c r="P518" s="201">
        <f t="shared" ca="1" si="369"/>
        <v>0</v>
      </c>
      <c r="Q518" s="241">
        <v>0</v>
      </c>
      <c r="R518" s="241">
        <v>0</v>
      </c>
      <c r="S518" s="241">
        <v>0</v>
      </c>
      <c r="T518" s="241">
        <v>0</v>
      </c>
      <c r="U518" s="241">
        <v>0</v>
      </c>
    </row>
    <row r="519" spans="1:21" ht="18.75" x14ac:dyDescent="0.25">
      <c r="A519" s="230"/>
      <c r="B519" s="231"/>
      <c r="C519" s="231"/>
      <c r="D519" s="231"/>
      <c r="E519" s="235" t="s">
        <v>37</v>
      </c>
      <c r="F519" s="231"/>
      <c r="G519" s="195"/>
      <c r="H519" s="239" t="s">
        <v>14</v>
      </c>
      <c r="I519" s="164"/>
      <c r="J519" s="164"/>
      <c r="K519" s="165"/>
      <c r="L519" s="201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9" s="201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9" s="201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9" s="201">
        <f t="shared" ca="1" si="368"/>
        <v>0</v>
      </c>
      <c r="P519" s="201">
        <f t="shared" ca="1" si="369"/>
        <v>0</v>
      </c>
      <c r="Q519" s="352">
        <v>0</v>
      </c>
      <c r="R519" s="352">
        <v>0</v>
      </c>
      <c r="S519" s="352">
        <v>0</v>
      </c>
      <c r="T519" s="352">
        <v>0</v>
      </c>
      <c r="U519" s="352">
        <v>0</v>
      </c>
    </row>
    <row r="520" spans="1:21" ht="18.75" x14ac:dyDescent="0.25">
      <c r="A520" s="230"/>
      <c r="B520" s="231"/>
      <c r="C520" s="231"/>
      <c r="D520" s="238" t="s">
        <v>23</v>
      </c>
      <c r="E520" s="231"/>
      <c r="F520" s="231"/>
      <c r="G520" s="195"/>
      <c r="H520" s="240" t="s">
        <v>14</v>
      </c>
      <c r="I520" s="164"/>
      <c r="J520" s="164"/>
      <c r="K520" s="165"/>
      <c r="L520" s="201">
        <f t="shared" ref="L520:N520" ca="1" si="379">L521+L522</f>
        <v>12445400</v>
      </c>
      <c r="M520" s="201">
        <f t="shared" ca="1" si="379"/>
        <v>0</v>
      </c>
      <c r="N520" s="201">
        <f t="shared" ca="1" si="379"/>
        <v>0</v>
      </c>
      <c r="O520" s="201">
        <f t="shared" ca="1" si="368"/>
        <v>0</v>
      </c>
      <c r="P520" s="201">
        <f t="shared" ca="1" si="369"/>
        <v>0</v>
      </c>
      <c r="Q520" s="201">
        <f t="shared" ref="Q520:S520" si="380">Q521+Q522</f>
        <v>0</v>
      </c>
      <c r="R520" s="201">
        <f t="shared" si="380"/>
        <v>0</v>
      </c>
      <c r="S520" s="201">
        <f t="shared" si="380"/>
        <v>0</v>
      </c>
      <c r="T520" s="201">
        <f>IF(Q520&gt;0,S520*100/Q520,0)</f>
        <v>0</v>
      </c>
      <c r="U520" s="201">
        <f>IF(R520&gt;0,S520*100/R520,0)</f>
        <v>0</v>
      </c>
    </row>
    <row r="521" spans="1:21" ht="18.75" x14ac:dyDescent="0.25">
      <c r="A521" s="230"/>
      <c r="B521" s="231"/>
      <c r="C521" s="231"/>
      <c r="D521" s="231"/>
      <c r="E521" s="235" t="s">
        <v>20</v>
      </c>
      <c r="F521" s="231"/>
      <c r="G521" s="195"/>
      <c r="H521" s="239" t="s">
        <v>14</v>
      </c>
      <c r="I521" s="164"/>
      <c r="J521" s="164"/>
      <c r="K521" s="165"/>
      <c r="L521" s="201">
        <f ca="1">IFERROR(__xludf.DUMMYFUNCTION("IMPORTRANGE(""https://docs.google.com/spreadsheets/d/12pGRKgvn2b31Uz_fjAl3XPzZUM_F2_O-zAHL2XHEPZg/edit?usp=sharing"",""รวมเหนือ!L520"")+IMPORTRANGE(""https://docs.google.com/spreadsheets/d/1c0UfJUA6nE6esVMy0kRcX_PENtt96DMxicQpqi3tips/edit?usp=sharing"","""&amp;"รวมตะวันออกเฉียงเหนือ!L520"")+IMPORTRANGE(""https://docs.google.com/spreadsheets/d/1iNWbYmj0agxPDl_yJgGu1eIremFPVMUuMWUKAjBzvrk/edit?usp=sharing"",""รวมกลาง!L520"")+IMPORTRANGE(""https://docs.google.com/spreadsheets/d/1uenpWDAH2bchvfvsSIjpd4bRU5D1faxJOaE3"&amp;"4GQM5-c/edit?usp=sharing"",""รวมใต้!L520"")"),0)</f>
        <v>0</v>
      </c>
      <c r="M521" s="201">
        <f ca="1">IFERROR(__xludf.DUMMYFUNCTION("IMPORTRANGE(""https://docs.google.com/spreadsheets/d/12pGRKgvn2b31Uz_fjAl3XPzZUM_F2_O-zAHL2XHEPZg/edit?usp=sharing"",""รวมเหนือ!M520"")+IMPORTRANGE(""https://docs.google.com/spreadsheets/d/1c0UfJUA6nE6esVMy0kRcX_PENtt96DMxicQpqi3tips/edit?usp=sharing"","""&amp;"รวมตะวันออกเฉียงเหนือ!M520"")+IMPORTRANGE(""https://docs.google.com/spreadsheets/d/1iNWbYmj0agxPDl_yJgGu1eIremFPVMUuMWUKAjBzvrk/edit?usp=sharing"",""รวมกลาง!M520"")+IMPORTRANGE(""https://docs.google.com/spreadsheets/d/1uenpWDAH2bchvfvsSIjpd4bRU5D1faxJOaE3"&amp;"4GQM5-c/edit?usp=sharing"",""รวมใต้!M520"")"),0)</f>
        <v>0</v>
      </c>
      <c r="N521" s="201">
        <f ca="1">IFERROR(__xludf.DUMMYFUNCTION("IMPORTRANGE(""https://docs.google.com/spreadsheets/d/12pGRKgvn2b31Uz_fjAl3XPzZUM_F2_O-zAHL2XHEPZg/edit?usp=sharing"",""รวมเหนือ!N520"")+IMPORTRANGE(""https://docs.google.com/spreadsheets/d/1c0UfJUA6nE6esVMy0kRcX_PENtt96DMxicQpqi3tips/edit?usp=sharing"","""&amp;"รวมตะวันออกเฉียงเหนือ!N520"")+IMPORTRANGE(""https://docs.google.com/spreadsheets/d/1iNWbYmj0agxPDl_yJgGu1eIremFPVMUuMWUKAjBzvrk/edit?usp=sharing"",""รวมกลาง!N520"")+IMPORTRANGE(""https://docs.google.com/spreadsheets/d/1uenpWDAH2bchvfvsSIjpd4bRU5D1faxJOaE3"&amp;"4GQM5-c/edit?usp=sharing"",""รวมใต้!N520"")"),0)</f>
        <v>0</v>
      </c>
      <c r="O521" s="201">
        <f t="shared" ca="1" si="368"/>
        <v>0</v>
      </c>
      <c r="P521" s="201">
        <f t="shared" ca="1" si="369"/>
        <v>0</v>
      </c>
      <c r="Q521" s="241">
        <v>0</v>
      </c>
      <c r="R521" s="241">
        <v>0</v>
      </c>
      <c r="S521" s="241">
        <v>0</v>
      </c>
      <c r="T521" s="241">
        <v>0</v>
      </c>
      <c r="U521" s="241">
        <v>0</v>
      </c>
    </row>
    <row r="522" spans="1:21" ht="18.75" x14ac:dyDescent="0.25">
      <c r="A522" s="230"/>
      <c r="B522" s="231"/>
      <c r="C522" s="231"/>
      <c r="D522" s="231"/>
      <c r="E522" s="235" t="s">
        <v>21</v>
      </c>
      <c r="F522" s="231"/>
      <c r="G522" s="195"/>
      <c r="H522" s="240" t="s">
        <v>14</v>
      </c>
      <c r="I522" s="164"/>
      <c r="J522" s="164"/>
      <c r="K522" s="165"/>
      <c r="L522" s="201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12445400)</f>
        <v>12445400</v>
      </c>
      <c r="M522" s="201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0)</f>
        <v>0</v>
      </c>
      <c r="N522" s="201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0)</f>
        <v>0</v>
      </c>
      <c r="O522" s="201">
        <f t="shared" ca="1" si="368"/>
        <v>0</v>
      </c>
      <c r="P522" s="201">
        <f t="shared" ca="1" si="369"/>
        <v>0</v>
      </c>
      <c r="Q522" s="352">
        <v>0</v>
      </c>
      <c r="R522" s="352">
        <v>0</v>
      </c>
      <c r="S522" s="352">
        <v>0</v>
      </c>
      <c r="T522" s="352">
        <v>0</v>
      </c>
      <c r="U522" s="352">
        <v>0</v>
      </c>
    </row>
    <row r="523" spans="1:21" ht="19.5" x14ac:dyDescent="0.3">
      <c r="A523" s="157"/>
      <c r="B523" s="158"/>
      <c r="C523" s="159" t="s">
        <v>18</v>
      </c>
      <c r="D523" s="160" t="s">
        <v>38</v>
      </c>
      <c r="E523" s="161"/>
      <c r="F523" s="161"/>
      <c r="G523" s="162"/>
      <c r="H523" s="163"/>
      <c r="I523" s="164"/>
      <c r="J523" s="196"/>
      <c r="K523" s="197"/>
      <c r="L523" s="197"/>
      <c r="M523" s="197"/>
      <c r="N523" s="197"/>
      <c r="O523" s="165"/>
      <c r="P523" s="165"/>
      <c r="Q523" s="197"/>
      <c r="R523" s="197"/>
      <c r="S523" s="197"/>
      <c r="T523" s="165"/>
      <c r="U523" s="165"/>
    </row>
    <row r="524" spans="1:21" ht="18.75" x14ac:dyDescent="0.25">
      <c r="A524" s="272"/>
      <c r="B524" s="231"/>
      <c r="C524" s="273"/>
      <c r="D524" s="198" t="s">
        <v>205</v>
      </c>
      <c r="E524" s="158"/>
      <c r="F524" s="231"/>
      <c r="G524" s="195"/>
      <c r="H524" s="275" t="s">
        <v>11</v>
      </c>
      <c r="I524" s="200">
        <v>0</v>
      </c>
      <c r="J524" s="200">
        <v>0</v>
      </c>
      <c r="K524" s="201">
        <f t="shared" ref="K524:K525" si="381">IF(I524&gt;0,J524*100/I524,0)</f>
        <v>0</v>
      </c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</row>
    <row r="525" spans="1:21" ht="18.75" x14ac:dyDescent="0.25">
      <c r="A525" s="529"/>
      <c r="B525" s="2"/>
      <c r="C525" s="3"/>
      <c r="D525" s="530" t="s">
        <v>206</v>
      </c>
      <c r="E525" s="324"/>
      <c r="F525" s="2"/>
      <c r="G525" s="249"/>
      <c r="H525" s="531" t="s">
        <v>61</v>
      </c>
      <c r="I525" s="251">
        <v>0</v>
      </c>
      <c r="J525" s="251">
        <v>0</v>
      </c>
      <c r="K525" s="252">
        <f t="shared" si="381"/>
        <v>0</v>
      </c>
      <c r="L525" s="4"/>
      <c r="M525" s="4"/>
      <c r="N525" s="4"/>
      <c r="O525" s="4"/>
      <c r="P525" s="4"/>
      <c r="Q525" s="197"/>
      <c r="R525" s="197"/>
      <c r="S525" s="197"/>
      <c r="T525" s="197"/>
      <c r="U525" s="197"/>
    </row>
    <row r="526" spans="1:21" ht="12.75" hidden="1" x14ac:dyDescent="0.2">
      <c r="A526" s="300"/>
      <c r="B526" s="301"/>
      <c r="C526" s="301"/>
      <c r="D526" s="303"/>
      <c r="E526" s="303"/>
      <c r="F526" s="303"/>
      <c r="G526" s="304"/>
      <c r="H526" s="425"/>
      <c r="I526" s="306"/>
      <c r="J526" s="306"/>
      <c r="K526" s="307"/>
      <c r="L526" s="307"/>
      <c r="M526" s="307"/>
      <c r="N526" s="307"/>
      <c r="O526" s="307"/>
      <c r="P526" s="307"/>
      <c r="Q526" s="307"/>
      <c r="R526" s="307"/>
      <c r="S526" s="307"/>
      <c r="T526" s="307"/>
      <c r="U526" s="307"/>
    </row>
    <row r="527" spans="1:21" ht="12.75" hidden="1" x14ac:dyDescent="0.2">
      <c r="A527" s="300"/>
      <c r="B527" s="301"/>
      <c r="C527" s="301"/>
      <c r="D527" s="303"/>
      <c r="E527" s="303"/>
      <c r="F527" s="303"/>
      <c r="G527" s="304"/>
      <c r="H527" s="425"/>
      <c r="I527" s="306"/>
      <c r="J527" s="306"/>
      <c r="K527" s="307"/>
      <c r="L527" s="307"/>
      <c r="M527" s="307"/>
      <c r="N527" s="307"/>
      <c r="O527" s="307"/>
      <c r="P527" s="307"/>
      <c r="Q527" s="307"/>
      <c r="R527" s="307"/>
      <c r="S527" s="307"/>
      <c r="T527" s="307"/>
      <c r="U527" s="307"/>
    </row>
    <row r="528" spans="1:21" ht="12.75" hidden="1" x14ac:dyDescent="0.2">
      <c r="A528" s="300"/>
      <c r="B528" s="301"/>
      <c r="C528" s="301"/>
      <c r="D528" s="303"/>
      <c r="E528" s="303"/>
      <c r="F528" s="303"/>
      <c r="G528" s="304"/>
      <c r="H528" s="425"/>
      <c r="I528" s="306"/>
      <c r="J528" s="306"/>
      <c r="K528" s="307"/>
      <c r="L528" s="307"/>
      <c r="M528" s="307"/>
      <c r="N528" s="307"/>
      <c r="O528" s="307"/>
      <c r="P528" s="307"/>
      <c r="Q528" s="307"/>
      <c r="R528" s="307"/>
      <c r="S528" s="307"/>
      <c r="T528" s="307"/>
      <c r="U528" s="307"/>
    </row>
    <row r="529" spans="1:21" ht="12.75" hidden="1" x14ac:dyDescent="0.2">
      <c r="A529" s="300"/>
      <c r="B529" s="301"/>
      <c r="C529" s="301"/>
      <c r="D529" s="303"/>
      <c r="E529" s="303"/>
      <c r="F529" s="303"/>
      <c r="G529" s="304"/>
      <c r="H529" s="425"/>
      <c r="I529" s="306"/>
      <c r="J529" s="306"/>
      <c r="K529" s="307"/>
      <c r="L529" s="307"/>
      <c r="M529" s="307"/>
      <c r="N529" s="307"/>
      <c r="O529" s="307"/>
      <c r="P529" s="307"/>
      <c r="Q529" s="307"/>
      <c r="R529" s="307"/>
      <c r="S529" s="307"/>
      <c r="T529" s="307"/>
      <c r="U529" s="307"/>
    </row>
    <row r="530" spans="1:21" ht="12.75" hidden="1" x14ac:dyDescent="0.2">
      <c r="A530" s="300"/>
      <c r="B530" s="301"/>
      <c r="C530" s="301"/>
      <c r="D530" s="303"/>
      <c r="E530" s="303"/>
      <c r="F530" s="303"/>
      <c r="G530" s="304"/>
      <c r="H530" s="425"/>
      <c r="I530" s="306"/>
      <c r="J530" s="306"/>
      <c r="K530" s="307"/>
      <c r="L530" s="307"/>
      <c r="M530" s="307"/>
      <c r="N530" s="307"/>
      <c r="O530" s="307"/>
      <c r="P530" s="307"/>
      <c r="Q530" s="307"/>
      <c r="R530" s="307"/>
      <c r="S530" s="307"/>
      <c r="T530" s="307"/>
      <c r="U530" s="307"/>
    </row>
    <row r="531" spans="1:21" ht="12.75" hidden="1" x14ac:dyDescent="0.2">
      <c r="A531" s="300"/>
      <c r="B531" s="301"/>
      <c r="C531" s="301"/>
      <c r="D531" s="303"/>
      <c r="E531" s="303"/>
      <c r="F531" s="303"/>
      <c r="G531" s="304"/>
      <c r="H531" s="425"/>
      <c r="I531" s="306"/>
      <c r="J531" s="306"/>
      <c r="K531" s="307"/>
      <c r="L531" s="307"/>
      <c r="M531" s="307"/>
      <c r="N531" s="307"/>
      <c r="O531" s="307"/>
      <c r="P531" s="307"/>
      <c r="Q531" s="307"/>
      <c r="R531" s="307"/>
      <c r="S531" s="307"/>
      <c r="T531" s="307"/>
      <c r="U531" s="307"/>
    </row>
    <row r="532" spans="1:21" ht="12.75" hidden="1" x14ac:dyDescent="0.2">
      <c r="A532" s="300"/>
      <c r="B532" s="301"/>
      <c r="C532" s="301"/>
      <c r="D532" s="303"/>
      <c r="E532" s="303"/>
      <c r="F532" s="303"/>
      <c r="G532" s="304"/>
      <c r="H532" s="425"/>
      <c r="I532" s="306"/>
      <c r="J532" s="306"/>
      <c r="K532" s="307"/>
      <c r="L532" s="307"/>
      <c r="M532" s="307"/>
      <c r="N532" s="307"/>
      <c r="O532" s="307"/>
      <c r="P532" s="307"/>
      <c r="Q532" s="307"/>
      <c r="R532" s="307"/>
      <c r="S532" s="307"/>
      <c r="T532" s="307"/>
      <c r="U532" s="307"/>
    </row>
    <row r="533" spans="1:21" ht="12.75" hidden="1" x14ac:dyDescent="0.2">
      <c r="A533" s="532"/>
      <c r="B533" s="426"/>
      <c r="C533" s="426"/>
      <c r="D533" s="533"/>
      <c r="E533" s="533"/>
      <c r="F533" s="533"/>
      <c r="G533" s="534"/>
      <c r="H533" s="427"/>
      <c r="I533" s="428"/>
      <c r="J533" s="428"/>
      <c r="K533" s="429"/>
      <c r="L533" s="429"/>
      <c r="M533" s="429"/>
      <c r="N533" s="429"/>
      <c r="O533" s="429"/>
      <c r="P533" s="429"/>
      <c r="Q533" s="429"/>
      <c r="R533" s="429"/>
      <c r="S533" s="429"/>
      <c r="T533" s="429"/>
      <c r="U533" s="429"/>
    </row>
    <row r="534" spans="1:21" ht="19.5" hidden="1" x14ac:dyDescent="0.3">
      <c r="A534" s="535"/>
      <c r="B534" s="536" t="s">
        <v>207</v>
      </c>
      <c r="C534" s="537"/>
      <c r="D534" s="538"/>
      <c r="E534" s="538"/>
      <c r="F534" s="538"/>
      <c r="G534" s="539"/>
      <c r="H534" s="540" t="s">
        <v>61</v>
      </c>
      <c r="I534" s="541">
        <f t="shared" ref="I534:J534" si="382">I546</f>
        <v>0</v>
      </c>
      <c r="J534" s="541">
        <f t="shared" si="382"/>
        <v>0</v>
      </c>
      <c r="K534" s="542">
        <f>IF(I534&gt;0,J534*100/I534,0)</f>
        <v>0</v>
      </c>
      <c r="L534" s="543"/>
      <c r="M534" s="543"/>
      <c r="N534" s="543"/>
      <c r="O534" s="543"/>
      <c r="P534" s="543"/>
      <c r="Q534" s="543"/>
      <c r="R534" s="543"/>
      <c r="S534" s="543"/>
      <c r="T534" s="543"/>
      <c r="U534" s="543"/>
    </row>
    <row r="535" spans="1:21" ht="19.5" hidden="1" x14ac:dyDescent="0.3">
      <c r="A535" s="440"/>
      <c r="B535" s="444"/>
      <c r="C535" s="544" t="s">
        <v>18</v>
      </c>
      <c r="D535" s="545" t="s">
        <v>19</v>
      </c>
      <c r="E535" s="444"/>
      <c r="F535" s="444"/>
      <c r="G535" s="445"/>
      <c r="H535" s="446" t="s">
        <v>14</v>
      </c>
      <c r="I535" s="447"/>
      <c r="J535" s="447"/>
      <c r="K535" s="448"/>
      <c r="L535" s="449">
        <f t="shared" ref="L535:N535" ca="1" si="383">L536+L537</f>
        <v>0</v>
      </c>
      <c r="M535" s="449">
        <f t="shared" ca="1" si="383"/>
        <v>0</v>
      </c>
      <c r="N535" s="449">
        <f t="shared" ca="1" si="383"/>
        <v>0</v>
      </c>
      <c r="O535" s="449">
        <f t="shared" ref="O535:O543" ca="1" si="384">IF(L535&gt;0,N535*100/L535,0)</f>
        <v>0</v>
      </c>
      <c r="P535" s="449">
        <f t="shared" ref="P535:P543" ca="1" si="385">IF(M535&gt;0,N535*100/M535,0)</f>
        <v>0</v>
      </c>
      <c r="Q535" s="449">
        <f t="shared" ref="Q535:S535" si="386">Q536+Q537</f>
        <v>0</v>
      </c>
      <c r="R535" s="449">
        <f t="shared" si="386"/>
        <v>0</v>
      </c>
      <c r="S535" s="449">
        <f t="shared" si="386"/>
        <v>0</v>
      </c>
      <c r="T535" s="449">
        <f t="shared" ref="T535:T538" si="387">IF(Q535&gt;0,S535*100/Q535,0)</f>
        <v>0</v>
      </c>
      <c r="U535" s="449">
        <f t="shared" ref="U535:U538" si="388">IF(R535&gt;0,S535*100/R535,0)</f>
        <v>0</v>
      </c>
    </row>
    <row r="536" spans="1:21" ht="18.75" hidden="1" x14ac:dyDescent="0.25">
      <c r="A536" s="440"/>
      <c r="B536" s="441"/>
      <c r="C536" s="444"/>
      <c r="D536" s="444"/>
      <c r="E536" s="450" t="s">
        <v>20</v>
      </c>
      <c r="F536" s="444"/>
      <c r="G536" s="445"/>
      <c r="H536" s="451" t="s">
        <v>14</v>
      </c>
      <c r="I536" s="447"/>
      <c r="J536" s="447"/>
      <c r="K536" s="448"/>
      <c r="L536" s="237">
        <f t="shared" ref="L536:N536" ca="1" si="389">L539+L542</f>
        <v>0</v>
      </c>
      <c r="M536" s="237">
        <f t="shared" ca="1" si="389"/>
        <v>0</v>
      </c>
      <c r="N536" s="237">
        <f t="shared" ca="1" si="389"/>
        <v>0</v>
      </c>
      <c r="O536" s="237">
        <f t="shared" ca="1" si="384"/>
        <v>0</v>
      </c>
      <c r="P536" s="237">
        <f t="shared" ca="1" si="385"/>
        <v>0</v>
      </c>
      <c r="Q536" s="237">
        <f t="shared" ref="Q536:S536" si="390">Q539+Q542</f>
        <v>0</v>
      </c>
      <c r="R536" s="237">
        <f t="shared" si="390"/>
        <v>0</v>
      </c>
      <c r="S536" s="237">
        <f t="shared" si="390"/>
        <v>0</v>
      </c>
      <c r="T536" s="237">
        <f t="shared" si="387"/>
        <v>0</v>
      </c>
      <c r="U536" s="237">
        <f t="shared" si="388"/>
        <v>0</v>
      </c>
    </row>
    <row r="537" spans="1:21" ht="18.75" hidden="1" x14ac:dyDescent="0.25">
      <c r="A537" s="440"/>
      <c r="B537" s="444"/>
      <c r="C537" s="441"/>
      <c r="D537" s="444"/>
      <c r="E537" s="456" t="s">
        <v>21</v>
      </c>
      <c r="F537" s="444"/>
      <c r="G537" s="445"/>
      <c r="H537" s="451" t="s">
        <v>14</v>
      </c>
      <c r="I537" s="447"/>
      <c r="J537" s="447"/>
      <c r="K537" s="448"/>
      <c r="L537" s="237">
        <f t="shared" ref="L537:N537" ca="1" si="391">L540+L543</f>
        <v>0</v>
      </c>
      <c r="M537" s="237">
        <f t="shared" ca="1" si="391"/>
        <v>0</v>
      </c>
      <c r="N537" s="237">
        <f t="shared" ca="1" si="391"/>
        <v>0</v>
      </c>
      <c r="O537" s="237">
        <f t="shared" ca="1" si="384"/>
        <v>0</v>
      </c>
      <c r="P537" s="237">
        <f t="shared" ca="1" si="385"/>
        <v>0</v>
      </c>
      <c r="Q537" s="237">
        <f t="shared" ref="Q537:S537" si="392">Q540+Q543</f>
        <v>0</v>
      </c>
      <c r="R537" s="237">
        <f t="shared" si="392"/>
        <v>0</v>
      </c>
      <c r="S537" s="237">
        <f t="shared" si="392"/>
        <v>0</v>
      </c>
      <c r="T537" s="237">
        <f t="shared" si="387"/>
        <v>0</v>
      </c>
      <c r="U537" s="237">
        <f t="shared" si="388"/>
        <v>0</v>
      </c>
    </row>
    <row r="538" spans="1:21" ht="18.75" hidden="1" x14ac:dyDescent="0.25">
      <c r="A538" s="440"/>
      <c r="B538" s="444"/>
      <c r="C538" s="441"/>
      <c r="D538" s="546" t="s">
        <v>22</v>
      </c>
      <c r="E538" s="441"/>
      <c r="F538" s="444"/>
      <c r="G538" s="445"/>
      <c r="H538" s="453" t="s">
        <v>14</v>
      </c>
      <c r="I538" s="454"/>
      <c r="J538" s="454"/>
      <c r="K538" s="455"/>
      <c r="L538" s="237">
        <f t="shared" ref="L538:N538" ca="1" si="393">L539+L540</f>
        <v>0</v>
      </c>
      <c r="M538" s="237">
        <f t="shared" ca="1" si="393"/>
        <v>0</v>
      </c>
      <c r="N538" s="237">
        <f t="shared" ca="1" si="393"/>
        <v>0</v>
      </c>
      <c r="O538" s="237">
        <f t="shared" ca="1" si="384"/>
        <v>0</v>
      </c>
      <c r="P538" s="237">
        <f t="shared" ca="1" si="385"/>
        <v>0</v>
      </c>
      <c r="Q538" s="237">
        <f t="shared" ref="Q538:S538" si="394">Q539+Q540</f>
        <v>0</v>
      </c>
      <c r="R538" s="237">
        <f t="shared" si="394"/>
        <v>0</v>
      </c>
      <c r="S538" s="237">
        <f t="shared" si="394"/>
        <v>0</v>
      </c>
      <c r="T538" s="237">
        <f t="shared" si="387"/>
        <v>0</v>
      </c>
      <c r="U538" s="237">
        <f t="shared" si="388"/>
        <v>0</v>
      </c>
    </row>
    <row r="539" spans="1:21" ht="18.75" hidden="1" x14ac:dyDescent="0.25">
      <c r="A539" s="440"/>
      <c r="B539" s="444"/>
      <c r="C539" s="444"/>
      <c r="D539" s="444"/>
      <c r="E539" s="450" t="s">
        <v>36</v>
      </c>
      <c r="F539" s="444"/>
      <c r="G539" s="445"/>
      <c r="H539" s="453" t="s">
        <v>14</v>
      </c>
      <c r="I539" s="454"/>
      <c r="J539" s="454"/>
      <c r="K539" s="455"/>
      <c r="L539" s="237">
        <f ca="1">IFERROR(__xludf.DUMMYFUNCTION("IMPORTRANGE(""https://docs.google.com/spreadsheets/d/1-uDff_7J0KD5mKrp0Vvzr7lt3OU09vwQwhkpOPPYv2Y/edit?usp=sharing"",""งบพรบ!FW9"")"),0)</f>
        <v>0</v>
      </c>
      <c r="M539" s="237">
        <f ca="1">IFERROR(__xludf.DUMMYFUNCTION("IMPORTRANGE(""https://docs.google.com/spreadsheets/d/1-uDff_7J0KD5mKrp0Vvzr7lt3OU09vwQwhkpOPPYv2Y/edit?usp=sharing"",""งบพรบ!GB9"")"),0)</f>
        <v>0</v>
      </c>
      <c r="N539" s="237">
        <f ca="1">IFERROR(__xludf.DUMMYFUNCTION("IMPORTRANGE(""https://docs.google.com/spreadsheets/d/1-uDff_7J0KD5mKrp0Vvzr7lt3OU09vwQwhkpOPPYv2Y/edit?usp=sharing"",""งบพรบ!GD9"")"),0)</f>
        <v>0</v>
      </c>
      <c r="O539" s="237">
        <f t="shared" ca="1" si="384"/>
        <v>0</v>
      </c>
      <c r="P539" s="237">
        <f t="shared" ca="1" si="385"/>
        <v>0</v>
      </c>
      <c r="Q539" s="241">
        <v>0</v>
      </c>
      <c r="R539" s="241">
        <v>0</v>
      </c>
      <c r="S539" s="241">
        <v>0</v>
      </c>
      <c r="T539" s="241">
        <v>0</v>
      </c>
      <c r="U539" s="241">
        <v>0</v>
      </c>
    </row>
    <row r="540" spans="1:21" ht="18.75" hidden="1" x14ac:dyDescent="0.25">
      <c r="A540" s="440"/>
      <c r="B540" s="444"/>
      <c r="C540" s="444"/>
      <c r="D540" s="444"/>
      <c r="E540" s="450" t="s">
        <v>37</v>
      </c>
      <c r="F540" s="444"/>
      <c r="G540" s="445"/>
      <c r="H540" s="453" t="s">
        <v>14</v>
      </c>
      <c r="I540" s="454"/>
      <c r="J540" s="454"/>
      <c r="K540" s="455"/>
      <c r="L540" s="237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40" s="237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40" s="237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40" s="237">
        <f t="shared" ca="1" si="384"/>
        <v>0</v>
      </c>
      <c r="P540" s="237">
        <f t="shared" ca="1" si="385"/>
        <v>0</v>
      </c>
      <c r="Q540" s="241">
        <v>0</v>
      </c>
      <c r="R540" s="241">
        <v>0</v>
      </c>
      <c r="S540" s="241">
        <v>0</v>
      </c>
      <c r="T540" s="241">
        <v>0</v>
      </c>
      <c r="U540" s="241">
        <v>0</v>
      </c>
    </row>
    <row r="541" spans="1:21" ht="18.75" hidden="1" x14ac:dyDescent="0.25">
      <c r="A541" s="440"/>
      <c r="B541" s="444"/>
      <c r="C541" s="444"/>
      <c r="D541" s="546" t="s">
        <v>23</v>
      </c>
      <c r="E541" s="444"/>
      <c r="F541" s="444"/>
      <c r="G541" s="445"/>
      <c r="H541" s="458" t="s">
        <v>14</v>
      </c>
      <c r="I541" s="454"/>
      <c r="J541" s="454"/>
      <c r="K541" s="455"/>
      <c r="L541" s="237">
        <f t="shared" ref="L541:N541" ca="1" si="395">L542+L543</f>
        <v>0</v>
      </c>
      <c r="M541" s="237">
        <f t="shared" ca="1" si="395"/>
        <v>0</v>
      </c>
      <c r="N541" s="237">
        <f t="shared" ca="1" si="395"/>
        <v>0</v>
      </c>
      <c r="O541" s="237">
        <f t="shared" ca="1" si="384"/>
        <v>0</v>
      </c>
      <c r="P541" s="237">
        <f t="shared" ca="1" si="385"/>
        <v>0</v>
      </c>
      <c r="Q541" s="237">
        <f t="shared" ref="Q541:S541" si="396">Q542+Q543</f>
        <v>0</v>
      </c>
      <c r="R541" s="237">
        <f t="shared" si="396"/>
        <v>0</v>
      </c>
      <c r="S541" s="237">
        <f t="shared" si="396"/>
        <v>0</v>
      </c>
      <c r="T541" s="237">
        <f>IF(Q541&gt;0,S541*100/Q541,0)</f>
        <v>0</v>
      </c>
      <c r="U541" s="237">
        <f>IF(R541&gt;0,S541*100/R541,0)</f>
        <v>0</v>
      </c>
    </row>
    <row r="542" spans="1:21" ht="18.75" hidden="1" x14ac:dyDescent="0.25">
      <c r="A542" s="440"/>
      <c r="B542" s="444"/>
      <c r="C542" s="444"/>
      <c r="D542" s="444"/>
      <c r="E542" s="450" t="s">
        <v>20</v>
      </c>
      <c r="F542" s="444"/>
      <c r="G542" s="445"/>
      <c r="H542" s="453" t="s">
        <v>14</v>
      </c>
      <c r="I542" s="454"/>
      <c r="J542" s="454"/>
      <c r="K542" s="455"/>
      <c r="L542" s="237">
        <f ca="1">IFERROR(__xludf.DUMMYFUNCTION("IMPORTRANGE(""https://docs.google.com/spreadsheets/d/12pGRKgvn2b31Uz_fjAl3XPzZUM_F2_O-zAHL2XHEPZg/edit?usp=sharing"",""รวมเหนือ!L541"")+IMPORTRANGE(""https://docs.google.com/spreadsheets/d/1c0UfJUA6nE6esVMy0kRcX_PENtt96DMxicQpqi3tips/edit?usp=sharing"","""&amp;"รวมตะวันออกเฉียงเหนือ!L541"")+IMPORTRANGE(""https://docs.google.com/spreadsheets/d/1iNWbYmj0agxPDl_yJgGu1eIremFPVMUuMWUKAjBzvrk/edit?usp=sharing"",""รวมกลาง!L541"")+IMPORTRANGE(""https://docs.google.com/spreadsheets/d/1uenpWDAH2bchvfvsSIjpd4bRU5D1faxJOaE3"&amp;"4GQM5-c/edit?usp=sharing"",""รวมใต้!L541"")"),0)</f>
        <v>0</v>
      </c>
      <c r="M542" s="237">
        <f ca="1">IFERROR(__xludf.DUMMYFUNCTION("IMPORTRANGE(""https://docs.google.com/spreadsheets/d/12pGRKgvn2b31Uz_fjAl3XPzZUM_F2_O-zAHL2XHEPZg/edit?usp=sharing"",""รวมเหนือ!M541"")+IMPORTRANGE(""https://docs.google.com/spreadsheets/d/1c0UfJUA6nE6esVMy0kRcX_PENtt96DMxicQpqi3tips/edit?usp=sharing"","""&amp;"รวมตะวันออกเฉียงเหนือ!M541"")+IMPORTRANGE(""https://docs.google.com/spreadsheets/d/1iNWbYmj0agxPDl_yJgGu1eIremFPVMUuMWUKAjBzvrk/edit?usp=sharing"",""รวมกลาง!M541"")+IMPORTRANGE(""https://docs.google.com/spreadsheets/d/1uenpWDAH2bchvfvsSIjpd4bRU5D1faxJOaE3"&amp;"4GQM5-c/edit?usp=sharing"",""รวมใต้!M541"")"),0)</f>
        <v>0</v>
      </c>
      <c r="N542" s="237">
        <f ca="1">IFERROR(__xludf.DUMMYFUNCTION("IMPORTRANGE(""https://docs.google.com/spreadsheets/d/12pGRKgvn2b31Uz_fjAl3XPzZUM_F2_O-zAHL2XHEPZg/edit?usp=sharing"",""รวมเหนือ!N541"")+IMPORTRANGE(""https://docs.google.com/spreadsheets/d/1c0UfJUA6nE6esVMy0kRcX_PENtt96DMxicQpqi3tips/edit?usp=sharing"","""&amp;"รวมตะวันออกเฉียงเหนือ!N541"")+IMPORTRANGE(""https://docs.google.com/spreadsheets/d/1iNWbYmj0agxPDl_yJgGu1eIremFPVMUuMWUKAjBzvrk/edit?usp=sharing"",""รวมกลาง!N541"")+IMPORTRANGE(""https://docs.google.com/spreadsheets/d/1uenpWDAH2bchvfvsSIjpd4bRU5D1faxJOaE3"&amp;"4GQM5-c/edit?usp=sharing"",""รวมใต้!N541"")"),0)</f>
        <v>0</v>
      </c>
      <c r="O542" s="237">
        <f t="shared" ca="1" si="384"/>
        <v>0</v>
      </c>
      <c r="P542" s="237">
        <f t="shared" ca="1" si="385"/>
        <v>0</v>
      </c>
      <c r="Q542" s="241">
        <v>0</v>
      </c>
      <c r="R542" s="241">
        <v>0</v>
      </c>
      <c r="S542" s="241">
        <v>0</v>
      </c>
      <c r="T542" s="241">
        <v>0</v>
      </c>
      <c r="U542" s="241">
        <v>0</v>
      </c>
    </row>
    <row r="543" spans="1:21" ht="18.75" hidden="1" x14ac:dyDescent="0.25">
      <c r="A543" s="440"/>
      <c r="B543" s="444"/>
      <c r="C543" s="444"/>
      <c r="D543" s="444"/>
      <c r="E543" s="450" t="s">
        <v>21</v>
      </c>
      <c r="F543" s="444"/>
      <c r="G543" s="445"/>
      <c r="H543" s="458" t="s">
        <v>14</v>
      </c>
      <c r="I543" s="454"/>
      <c r="J543" s="454"/>
      <c r="K543" s="455"/>
      <c r="L543" s="237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0)</f>
        <v>0</v>
      </c>
      <c r="M543" s="237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0)</f>
        <v>0</v>
      </c>
      <c r="N543" s="237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0)</f>
        <v>0</v>
      </c>
      <c r="O543" s="237">
        <f t="shared" ca="1" si="384"/>
        <v>0</v>
      </c>
      <c r="P543" s="237">
        <f t="shared" ca="1" si="385"/>
        <v>0</v>
      </c>
      <c r="Q543" s="241">
        <v>0</v>
      </c>
      <c r="R543" s="241">
        <v>0</v>
      </c>
      <c r="S543" s="241">
        <v>0</v>
      </c>
      <c r="T543" s="241">
        <v>0</v>
      </c>
      <c r="U543" s="241">
        <v>0</v>
      </c>
    </row>
    <row r="544" spans="1:21" ht="19.5" hidden="1" x14ac:dyDescent="0.3">
      <c r="A544" s="459"/>
      <c r="B544" s="460"/>
      <c r="C544" s="547" t="s">
        <v>18</v>
      </c>
      <c r="D544" s="548" t="s">
        <v>38</v>
      </c>
      <c r="E544" s="462"/>
      <c r="F544" s="462"/>
      <c r="G544" s="463"/>
      <c r="H544" s="549"/>
      <c r="I544" s="454"/>
      <c r="J544" s="447"/>
      <c r="K544" s="448"/>
      <c r="L544" s="448"/>
      <c r="M544" s="448"/>
      <c r="N544" s="448"/>
      <c r="O544" s="455"/>
      <c r="P544" s="455"/>
      <c r="Q544" s="448"/>
      <c r="R544" s="448"/>
      <c r="S544" s="448"/>
      <c r="T544" s="455"/>
      <c r="U544" s="455"/>
    </row>
    <row r="545" spans="1:21" ht="12.75" hidden="1" x14ac:dyDescent="0.2">
      <c r="A545" s="300"/>
      <c r="B545" s="303"/>
      <c r="C545" s="301"/>
      <c r="D545" s="303"/>
      <c r="E545" s="301"/>
      <c r="F545" s="303"/>
      <c r="G545" s="304"/>
      <c r="H545" s="304"/>
      <c r="I545" s="306"/>
      <c r="J545" s="306"/>
      <c r="K545" s="307"/>
      <c r="L545" s="307"/>
      <c r="M545" s="307"/>
      <c r="N545" s="307"/>
      <c r="O545" s="307"/>
      <c r="P545" s="307"/>
      <c r="Q545" s="307"/>
      <c r="R545" s="307"/>
      <c r="S545" s="307"/>
      <c r="T545" s="307"/>
      <c r="U545" s="307"/>
    </row>
    <row r="546" spans="1:21" ht="12.75" hidden="1" x14ac:dyDescent="0.2">
      <c r="A546" s="300"/>
      <c r="B546" s="303"/>
      <c r="C546" s="301"/>
      <c r="D546" s="303"/>
      <c r="E546" s="301"/>
      <c r="F546" s="303"/>
      <c r="G546" s="304"/>
      <c r="H546" s="304"/>
      <c r="I546" s="306"/>
      <c r="J546" s="306"/>
      <c r="K546" s="307"/>
      <c r="L546" s="307"/>
      <c r="M546" s="307"/>
      <c r="N546" s="307"/>
      <c r="O546" s="307"/>
      <c r="P546" s="307"/>
      <c r="Q546" s="307"/>
      <c r="R546" s="307"/>
      <c r="S546" s="307"/>
      <c r="T546" s="307"/>
      <c r="U546" s="307"/>
    </row>
    <row r="547" spans="1:21" ht="12.75" hidden="1" x14ac:dyDescent="0.2">
      <c r="A547" s="300"/>
      <c r="B547" s="301"/>
      <c r="C547" s="301"/>
      <c r="D547" s="303"/>
      <c r="E547" s="303"/>
      <c r="F547" s="303"/>
      <c r="G547" s="304"/>
      <c r="H547" s="425"/>
      <c r="I547" s="306"/>
      <c r="J547" s="306"/>
      <c r="K547" s="307"/>
      <c r="L547" s="307"/>
      <c r="M547" s="307"/>
      <c r="N547" s="307"/>
      <c r="O547" s="307"/>
      <c r="P547" s="307"/>
      <c r="Q547" s="307"/>
      <c r="R547" s="307"/>
      <c r="S547" s="307"/>
      <c r="T547" s="307"/>
      <c r="U547" s="307"/>
    </row>
    <row r="548" spans="1:21" ht="12.75" hidden="1" x14ac:dyDescent="0.2">
      <c r="A548" s="300"/>
      <c r="B548" s="301"/>
      <c r="C548" s="301"/>
      <c r="D548" s="303"/>
      <c r="E548" s="303"/>
      <c r="F548" s="303"/>
      <c r="G548" s="304"/>
      <c r="H548" s="425"/>
      <c r="I548" s="306"/>
      <c r="J548" s="306"/>
      <c r="K548" s="307"/>
      <c r="L548" s="307"/>
      <c r="M548" s="307"/>
      <c r="N548" s="307"/>
      <c r="O548" s="307"/>
      <c r="P548" s="307"/>
      <c r="Q548" s="307"/>
      <c r="R548" s="307"/>
      <c r="S548" s="307"/>
      <c r="T548" s="307"/>
      <c r="U548" s="307"/>
    </row>
    <row r="549" spans="1:21" ht="12.75" hidden="1" x14ac:dyDescent="0.2">
      <c r="A549" s="300"/>
      <c r="B549" s="301"/>
      <c r="C549" s="301"/>
      <c r="D549" s="303"/>
      <c r="E549" s="303"/>
      <c r="F549" s="303"/>
      <c r="G549" s="304"/>
      <c r="H549" s="425"/>
      <c r="I549" s="306"/>
      <c r="J549" s="306"/>
      <c r="K549" s="307"/>
      <c r="L549" s="307"/>
      <c r="M549" s="307"/>
      <c r="N549" s="307"/>
      <c r="O549" s="307"/>
      <c r="P549" s="307"/>
      <c r="Q549" s="307"/>
      <c r="R549" s="307"/>
      <c r="S549" s="307"/>
      <c r="T549" s="307"/>
      <c r="U549" s="307"/>
    </row>
    <row r="550" spans="1:21" ht="12.75" hidden="1" x14ac:dyDescent="0.2">
      <c r="A550" s="300"/>
      <c r="B550" s="301"/>
      <c r="C550" s="301"/>
      <c r="D550" s="303"/>
      <c r="E550" s="303"/>
      <c r="F550" s="303"/>
      <c r="G550" s="304"/>
      <c r="H550" s="425"/>
      <c r="I550" s="306"/>
      <c r="J550" s="306"/>
      <c r="K550" s="307"/>
      <c r="L550" s="307"/>
      <c r="M550" s="307"/>
      <c r="N550" s="307"/>
      <c r="O550" s="307"/>
      <c r="P550" s="307"/>
      <c r="Q550" s="307"/>
      <c r="R550" s="307"/>
      <c r="S550" s="307"/>
      <c r="T550" s="307"/>
      <c r="U550" s="307"/>
    </row>
    <row r="551" spans="1:21" ht="12.75" hidden="1" x14ac:dyDescent="0.2">
      <c r="A551" s="300"/>
      <c r="B551" s="301"/>
      <c r="C551" s="301"/>
      <c r="D551" s="303"/>
      <c r="E551" s="303"/>
      <c r="F551" s="303"/>
      <c r="G551" s="304"/>
      <c r="H551" s="425"/>
      <c r="I551" s="306"/>
      <c r="J551" s="306"/>
      <c r="K551" s="307"/>
      <c r="L551" s="307"/>
      <c r="M551" s="307"/>
      <c r="N551" s="307"/>
      <c r="O551" s="307"/>
      <c r="P551" s="307"/>
      <c r="Q551" s="307"/>
      <c r="R551" s="307"/>
      <c r="S551" s="307"/>
      <c r="T551" s="307"/>
      <c r="U551" s="307"/>
    </row>
    <row r="552" spans="1:21" ht="12.75" hidden="1" x14ac:dyDescent="0.2">
      <c r="A552" s="300"/>
      <c r="B552" s="301"/>
      <c r="C552" s="301"/>
      <c r="D552" s="303"/>
      <c r="E552" s="303"/>
      <c r="F552" s="303"/>
      <c r="G552" s="304"/>
      <c r="H552" s="425"/>
      <c r="I552" s="306"/>
      <c r="J552" s="306"/>
      <c r="K552" s="307"/>
      <c r="L552" s="307"/>
      <c r="M552" s="307"/>
      <c r="N552" s="307"/>
      <c r="O552" s="307"/>
      <c r="P552" s="307"/>
      <c r="Q552" s="307"/>
      <c r="R552" s="307"/>
      <c r="S552" s="307"/>
      <c r="T552" s="307"/>
      <c r="U552" s="307"/>
    </row>
    <row r="553" spans="1:21" ht="12.75" hidden="1" x14ac:dyDescent="0.2">
      <c r="A553" s="300"/>
      <c r="B553" s="301"/>
      <c r="C553" s="301"/>
      <c r="D553" s="303"/>
      <c r="E553" s="303"/>
      <c r="F553" s="303"/>
      <c r="G553" s="304"/>
      <c r="H553" s="425"/>
      <c r="I553" s="306"/>
      <c r="J553" s="306"/>
      <c r="K553" s="307"/>
      <c r="L553" s="307"/>
      <c r="M553" s="307"/>
      <c r="N553" s="307"/>
      <c r="O553" s="307"/>
      <c r="P553" s="307"/>
      <c r="Q553" s="307"/>
      <c r="R553" s="307"/>
      <c r="S553" s="307"/>
      <c r="T553" s="307"/>
      <c r="U553" s="307"/>
    </row>
    <row r="554" spans="1:21" ht="12.75" hidden="1" x14ac:dyDescent="0.2">
      <c r="A554" s="532"/>
      <c r="B554" s="426"/>
      <c r="C554" s="426"/>
      <c r="D554" s="533"/>
      <c r="E554" s="533"/>
      <c r="F554" s="533"/>
      <c r="G554" s="534"/>
      <c r="H554" s="427"/>
      <c r="I554" s="428"/>
      <c r="J554" s="428"/>
      <c r="K554" s="429"/>
      <c r="L554" s="429"/>
      <c r="M554" s="429"/>
      <c r="N554" s="429"/>
      <c r="O554" s="429"/>
      <c r="P554" s="429"/>
      <c r="Q554" s="429"/>
      <c r="R554" s="429"/>
      <c r="S554" s="429"/>
      <c r="T554" s="429"/>
      <c r="U554" s="429"/>
    </row>
    <row r="555" spans="1:21" ht="19.5" hidden="1" x14ac:dyDescent="0.3">
      <c r="A555" s="535"/>
      <c r="B555" s="536" t="s">
        <v>208</v>
      </c>
      <c r="C555" s="537"/>
      <c r="D555" s="538"/>
      <c r="E555" s="538"/>
      <c r="F555" s="538"/>
      <c r="G555" s="539"/>
      <c r="H555" s="540" t="s">
        <v>61</v>
      </c>
      <c r="I555" s="541">
        <f t="shared" ref="I555:J555" si="397">I567</f>
        <v>0</v>
      </c>
      <c r="J555" s="541">
        <f t="shared" si="397"/>
        <v>0</v>
      </c>
      <c r="K555" s="542">
        <f>IF(I555&gt;0,J555*100/I555,0)</f>
        <v>0</v>
      </c>
      <c r="L555" s="543"/>
      <c r="M555" s="543"/>
      <c r="N555" s="543"/>
      <c r="O555" s="543"/>
      <c r="P555" s="543"/>
      <c r="Q555" s="543"/>
      <c r="R555" s="543"/>
      <c r="S555" s="543"/>
      <c r="T555" s="543"/>
      <c r="U555" s="543"/>
    </row>
    <row r="556" spans="1:21" ht="19.5" hidden="1" x14ac:dyDescent="0.3">
      <c r="A556" s="440"/>
      <c r="B556" s="444"/>
      <c r="C556" s="544" t="s">
        <v>18</v>
      </c>
      <c r="D556" s="545" t="s">
        <v>19</v>
      </c>
      <c r="E556" s="444"/>
      <c r="F556" s="444"/>
      <c r="G556" s="445"/>
      <c r="H556" s="446" t="s">
        <v>14</v>
      </c>
      <c r="I556" s="447"/>
      <c r="J556" s="447"/>
      <c r="K556" s="448"/>
      <c r="L556" s="449">
        <f t="shared" ref="L556:N556" ca="1" si="398">L557+L558</f>
        <v>0</v>
      </c>
      <c r="M556" s="449">
        <f t="shared" ca="1" si="398"/>
        <v>0</v>
      </c>
      <c r="N556" s="449">
        <f t="shared" ca="1" si="398"/>
        <v>0</v>
      </c>
      <c r="O556" s="449">
        <f t="shared" ref="O556:O564" ca="1" si="399">IF(L556&gt;0,N556*100/L556,0)</f>
        <v>0</v>
      </c>
      <c r="P556" s="449">
        <f t="shared" ref="P556:P564" ca="1" si="400">IF(M556&gt;0,N556*100/M556,0)</f>
        <v>0</v>
      </c>
      <c r="Q556" s="449">
        <f t="shared" ref="Q556:S556" si="401">Q557+Q558</f>
        <v>0</v>
      </c>
      <c r="R556" s="449">
        <f t="shared" si="401"/>
        <v>0</v>
      </c>
      <c r="S556" s="449">
        <f t="shared" si="401"/>
        <v>0</v>
      </c>
      <c r="T556" s="449">
        <f t="shared" ref="T556:T559" si="402">IF(Q556&gt;0,S556*100/Q556,0)</f>
        <v>0</v>
      </c>
      <c r="U556" s="449">
        <f t="shared" ref="U556:U559" si="403">IF(R556&gt;0,S556*100/R556,0)</f>
        <v>0</v>
      </c>
    </row>
    <row r="557" spans="1:21" ht="18.75" hidden="1" x14ac:dyDescent="0.25">
      <c r="A557" s="440"/>
      <c r="B557" s="441"/>
      <c r="C557" s="444"/>
      <c r="D557" s="444"/>
      <c r="E557" s="450" t="s">
        <v>20</v>
      </c>
      <c r="F557" s="444"/>
      <c r="G557" s="445"/>
      <c r="H557" s="451" t="s">
        <v>14</v>
      </c>
      <c r="I557" s="447"/>
      <c r="J557" s="447"/>
      <c r="K557" s="448"/>
      <c r="L557" s="237">
        <f t="shared" ref="L557:N557" ca="1" si="404">L560+L563</f>
        <v>0</v>
      </c>
      <c r="M557" s="237">
        <f t="shared" ca="1" si="404"/>
        <v>0</v>
      </c>
      <c r="N557" s="237">
        <f t="shared" ca="1" si="404"/>
        <v>0</v>
      </c>
      <c r="O557" s="237">
        <f t="shared" ca="1" si="399"/>
        <v>0</v>
      </c>
      <c r="P557" s="237">
        <f t="shared" ca="1" si="400"/>
        <v>0</v>
      </c>
      <c r="Q557" s="237">
        <f t="shared" ref="Q557:S557" si="405">Q560+Q563</f>
        <v>0</v>
      </c>
      <c r="R557" s="237">
        <f t="shared" si="405"/>
        <v>0</v>
      </c>
      <c r="S557" s="237">
        <f t="shared" si="405"/>
        <v>0</v>
      </c>
      <c r="T557" s="237">
        <f t="shared" si="402"/>
        <v>0</v>
      </c>
      <c r="U557" s="237">
        <f t="shared" si="403"/>
        <v>0</v>
      </c>
    </row>
    <row r="558" spans="1:21" ht="18.75" hidden="1" x14ac:dyDescent="0.25">
      <c r="A558" s="440"/>
      <c r="B558" s="444"/>
      <c r="C558" s="441"/>
      <c r="D558" s="444"/>
      <c r="E558" s="456" t="s">
        <v>21</v>
      </c>
      <c r="F558" s="444"/>
      <c r="G558" s="445"/>
      <c r="H558" s="451" t="s">
        <v>14</v>
      </c>
      <c r="I558" s="447"/>
      <c r="J558" s="447"/>
      <c r="K558" s="448"/>
      <c r="L558" s="237">
        <f t="shared" ref="L558:N558" ca="1" si="406">L561+L564</f>
        <v>0</v>
      </c>
      <c r="M558" s="237">
        <f t="shared" ca="1" si="406"/>
        <v>0</v>
      </c>
      <c r="N558" s="237">
        <f t="shared" ca="1" si="406"/>
        <v>0</v>
      </c>
      <c r="O558" s="237">
        <f t="shared" ca="1" si="399"/>
        <v>0</v>
      </c>
      <c r="P558" s="237">
        <f t="shared" ca="1" si="400"/>
        <v>0</v>
      </c>
      <c r="Q558" s="237">
        <f t="shared" ref="Q558:S558" si="407">Q561+Q564</f>
        <v>0</v>
      </c>
      <c r="R558" s="237">
        <f t="shared" si="407"/>
        <v>0</v>
      </c>
      <c r="S558" s="237">
        <f t="shared" si="407"/>
        <v>0</v>
      </c>
      <c r="T558" s="237">
        <f t="shared" si="402"/>
        <v>0</v>
      </c>
      <c r="U558" s="237">
        <f t="shared" si="403"/>
        <v>0</v>
      </c>
    </row>
    <row r="559" spans="1:21" ht="18.75" hidden="1" x14ac:dyDescent="0.25">
      <c r="A559" s="440"/>
      <c r="B559" s="444"/>
      <c r="C559" s="441"/>
      <c r="D559" s="546" t="s">
        <v>22</v>
      </c>
      <c r="E559" s="441"/>
      <c r="F559" s="444"/>
      <c r="G559" s="445"/>
      <c r="H559" s="453" t="s">
        <v>14</v>
      </c>
      <c r="I559" s="454"/>
      <c r="J559" s="454"/>
      <c r="K559" s="455"/>
      <c r="L559" s="237">
        <f t="shared" ref="L559:N559" ca="1" si="408">L560+L561</f>
        <v>0</v>
      </c>
      <c r="M559" s="237">
        <f t="shared" ca="1" si="408"/>
        <v>0</v>
      </c>
      <c r="N559" s="237">
        <f t="shared" ca="1" si="408"/>
        <v>0</v>
      </c>
      <c r="O559" s="237">
        <f t="shared" ca="1" si="399"/>
        <v>0</v>
      </c>
      <c r="P559" s="237">
        <f t="shared" ca="1" si="400"/>
        <v>0</v>
      </c>
      <c r="Q559" s="237">
        <f t="shared" ref="Q559:S559" si="409">Q560+Q561</f>
        <v>0</v>
      </c>
      <c r="R559" s="237">
        <f t="shared" si="409"/>
        <v>0</v>
      </c>
      <c r="S559" s="237">
        <f t="shared" si="409"/>
        <v>0</v>
      </c>
      <c r="T559" s="237">
        <f t="shared" si="402"/>
        <v>0</v>
      </c>
      <c r="U559" s="237">
        <f t="shared" si="403"/>
        <v>0</v>
      </c>
    </row>
    <row r="560" spans="1:21" ht="18.75" hidden="1" x14ac:dyDescent="0.25">
      <c r="A560" s="440"/>
      <c r="B560" s="444"/>
      <c r="C560" s="444"/>
      <c r="D560" s="444"/>
      <c r="E560" s="450" t="s">
        <v>36</v>
      </c>
      <c r="F560" s="444"/>
      <c r="G560" s="445"/>
      <c r="H560" s="453" t="s">
        <v>14</v>
      </c>
      <c r="I560" s="454"/>
      <c r="J560" s="454"/>
      <c r="K560" s="455"/>
      <c r="L560" s="237">
        <f ca="1">IFERROR(__xludf.DUMMYFUNCTION("IMPORTRANGE(""https://docs.google.com/spreadsheets/d/12pGRKgvn2b31Uz_fjAl3XPzZUM_F2_O-zAHL2XHEPZg/edit?usp=sharing"",""รวมเหนือ!L559"")+IMPORTRANGE(""https://docs.google.com/spreadsheets/d/1c0UfJUA6nE6esVMy0kRcX_PENtt96DMxicQpqi3tips/edit?usp=sharing"","""&amp;"รวมตะวันออกเฉียงเหนือ!L559"")+IMPORTRANGE(""https://docs.google.com/spreadsheets/d/1iNWbYmj0agxPDl_yJgGu1eIremFPVMUuMWUKAjBzvrk/edit?usp=sharing"",""รวมกลาง!L559"")+IMPORTRANGE(""https://docs.google.com/spreadsheets/d/1uenpWDAH2bchvfvsSIjpd4bRU5D1faxJOaE3"&amp;"4GQM5-c/edit?usp=sharing"",""รวมใต้!L559"")"),0)</f>
        <v>0</v>
      </c>
      <c r="M560" s="237">
        <f ca="1">IFERROR(__xludf.DUMMYFUNCTION("IMPORTRANGE(""https://docs.google.com/spreadsheets/d/12pGRKgvn2b31Uz_fjAl3XPzZUM_F2_O-zAHL2XHEPZg/edit?usp=sharing"",""รวมเหนือ!M559"")+IMPORTRANGE(""https://docs.google.com/spreadsheets/d/1c0UfJUA6nE6esVMy0kRcX_PENtt96DMxicQpqi3tips/edit?usp=sharing"","""&amp;"รวมตะวันออกเฉียงเหนือ!M559"")+IMPORTRANGE(""https://docs.google.com/spreadsheets/d/1iNWbYmj0agxPDl_yJgGu1eIremFPVMUuMWUKAjBzvrk/edit?usp=sharing"",""รวมกลาง!M559"")+IMPORTRANGE(""https://docs.google.com/spreadsheets/d/1uenpWDAH2bchvfvsSIjpd4bRU5D1faxJOaE3"&amp;"4GQM5-c/edit?usp=sharing"",""รวมใต้!M559"")"),0)</f>
        <v>0</v>
      </c>
      <c r="N560" s="237">
        <f ca="1">IFERROR(__xludf.DUMMYFUNCTION("IMPORTRANGE(""https://docs.google.com/spreadsheets/d/12pGRKgvn2b31Uz_fjAl3XPzZUM_F2_O-zAHL2XHEPZg/edit?usp=sharing"",""รวมเหนือ!N559"")+IMPORTRANGE(""https://docs.google.com/spreadsheets/d/1c0UfJUA6nE6esVMy0kRcX_PENtt96DMxicQpqi3tips/edit?usp=sharing"","""&amp;"รวมตะวันออกเฉียงเหนือ!N559"")+IMPORTRANGE(""https://docs.google.com/spreadsheets/d/1iNWbYmj0agxPDl_yJgGu1eIremFPVMUuMWUKAjBzvrk/edit?usp=sharing"",""รวมกลาง!N559"")+IMPORTRANGE(""https://docs.google.com/spreadsheets/d/1uenpWDAH2bchvfvsSIjpd4bRU5D1faxJOaE3"&amp;"4GQM5-c/edit?usp=sharing"",""รวมใต้!N559"")"),0)</f>
        <v>0</v>
      </c>
      <c r="O560" s="237">
        <f t="shared" ca="1" si="399"/>
        <v>0</v>
      </c>
      <c r="P560" s="237">
        <f t="shared" ca="1" si="400"/>
        <v>0</v>
      </c>
      <c r="Q560" s="241">
        <v>0</v>
      </c>
      <c r="R560" s="241">
        <v>0</v>
      </c>
      <c r="S560" s="241">
        <v>0</v>
      </c>
      <c r="T560" s="241">
        <v>0</v>
      </c>
      <c r="U560" s="241">
        <v>0</v>
      </c>
    </row>
    <row r="561" spans="1:21" ht="18.75" hidden="1" x14ac:dyDescent="0.25">
      <c r="A561" s="440"/>
      <c r="B561" s="444"/>
      <c r="C561" s="444"/>
      <c r="D561" s="444"/>
      <c r="E561" s="450" t="s">
        <v>37</v>
      </c>
      <c r="F561" s="444"/>
      <c r="G561" s="445"/>
      <c r="H561" s="453" t="s">
        <v>14</v>
      </c>
      <c r="I561" s="454"/>
      <c r="J561" s="454"/>
      <c r="K561" s="455"/>
      <c r="L561" s="237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61" s="237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0)</f>
        <v>0</v>
      </c>
      <c r="N561" s="237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0)</f>
        <v>0</v>
      </c>
      <c r="O561" s="237">
        <f t="shared" ca="1" si="399"/>
        <v>0</v>
      </c>
      <c r="P561" s="237">
        <f t="shared" ca="1" si="400"/>
        <v>0</v>
      </c>
      <c r="Q561" s="241">
        <v>0</v>
      </c>
      <c r="R561" s="241">
        <v>0</v>
      </c>
      <c r="S561" s="241">
        <v>0</v>
      </c>
      <c r="T561" s="241">
        <v>0</v>
      </c>
      <c r="U561" s="241">
        <v>0</v>
      </c>
    </row>
    <row r="562" spans="1:21" ht="18.75" hidden="1" x14ac:dyDescent="0.25">
      <c r="A562" s="440"/>
      <c r="B562" s="444"/>
      <c r="C562" s="444"/>
      <c r="D562" s="546" t="s">
        <v>23</v>
      </c>
      <c r="E562" s="444"/>
      <c r="F562" s="444"/>
      <c r="G562" s="445"/>
      <c r="H562" s="458" t="s">
        <v>14</v>
      </c>
      <c r="I562" s="454"/>
      <c r="J562" s="454"/>
      <c r="K562" s="455"/>
      <c r="L562" s="237">
        <f t="shared" ref="L562:N562" ca="1" si="410">L563+L564</f>
        <v>0</v>
      </c>
      <c r="M562" s="237">
        <f t="shared" ca="1" si="410"/>
        <v>0</v>
      </c>
      <c r="N562" s="237">
        <f t="shared" ca="1" si="410"/>
        <v>0</v>
      </c>
      <c r="O562" s="237">
        <f t="shared" ca="1" si="399"/>
        <v>0</v>
      </c>
      <c r="P562" s="237">
        <f t="shared" ca="1" si="400"/>
        <v>0</v>
      </c>
      <c r="Q562" s="237">
        <f t="shared" ref="Q562:S562" si="411">Q563+Q564</f>
        <v>0</v>
      </c>
      <c r="R562" s="237">
        <f t="shared" si="411"/>
        <v>0</v>
      </c>
      <c r="S562" s="237">
        <f t="shared" si="411"/>
        <v>0</v>
      </c>
      <c r="T562" s="237">
        <f>IF(Q562&gt;0,S562*100/Q562,0)</f>
        <v>0</v>
      </c>
      <c r="U562" s="237">
        <f>IF(R562&gt;0,S562*100/R562,0)</f>
        <v>0</v>
      </c>
    </row>
    <row r="563" spans="1:21" ht="18.75" hidden="1" x14ac:dyDescent="0.25">
      <c r="A563" s="440"/>
      <c r="B563" s="444"/>
      <c r="C563" s="444"/>
      <c r="D563" s="444"/>
      <c r="E563" s="450" t="s">
        <v>20</v>
      </c>
      <c r="F563" s="444"/>
      <c r="G563" s="445"/>
      <c r="H563" s="453" t="s">
        <v>14</v>
      </c>
      <c r="I563" s="454"/>
      <c r="J563" s="454"/>
      <c r="K563" s="455"/>
      <c r="L563" s="237">
        <f ca="1">IFERROR(__xludf.DUMMYFUNCTION("IMPORTRANGE(""https://docs.google.com/spreadsheets/d/12pGRKgvn2b31Uz_fjAl3XPzZUM_F2_O-zAHL2XHEPZg/edit?usp=sharing"",""รวมเหนือ!L562"")+IMPORTRANGE(""https://docs.google.com/spreadsheets/d/1c0UfJUA6nE6esVMy0kRcX_PENtt96DMxicQpqi3tips/edit?usp=sharing"","""&amp;"รวมตะวันออกเฉียงเหนือ!L562"")+IMPORTRANGE(""https://docs.google.com/spreadsheets/d/1iNWbYmj0agxPDl_yJgGu1eIremFPVMUuMWUKAjBzvrk/edit?usp=sharing"",""รวมกลาง!L562"")+IMPORTRANGE(""https://docs.google.com/spreadsheets/d/1uenpWDAH2bchvfvsSIjpd4bRU5D1faxJOaE3"&amp;"4GQM5-c/edit?usp=sharing"",""รวมใต้!L562"")"),0)</f>
        <v>0</v>
      </c>
      <c r="M563" s="237">
        <f ca="1">IFERROR(__xludf.DUMMYFUNCTION("IMPORTRANGE(""https://docs.google.com/spreadsheets/d/12pGRKgvn2b31Uz_fjAl3XPzZUM_F2_O-zAHL2XHEPZg/edit?usp=sharing"",""รวมเหนือ!M562"")+IMPORTRANGE(""https://docs.google.com/spreadsheets/d/1c0UfJUA6nE6esVMy0kRcX_PENtt96DMxicQpqi3tips/edit?usp=sharing"","""&amp;"รวมตะวันออกเฉียงเหนือ!M562"")+IMPORTRANGE(""https://docs.google.com/spreadsheets/d/1iNWbYmj0agxPDl_yJgGu1eIremFPVMUuMWUKAjBzvrk/edit?usp=sharing"",""รวมกลาง!M562"")+IMPORTRANGE(""https://docs.google.com/spreadsheets/d/1uenpWDAH2bchvfvsSIjpd4bRU5D1faxJOaE3"&amp;"4GQM5-c/edit?usp=sharing"",""รวมใต้!M562"")"),0)</f>
        <v>0</v>
      </c>
      <c r="N563" s="237">
        <f ca="1">IFERROR(__xludf.DUMMYFUNCTION("IMPORTRANGE(""https://docs.google.com/spreadsheets/d/12pGRKgvn2b31Uz_fjAl3XPzZUM_F2_O-zAHL2XHEPZg/edit?usp=sharing"",""รวมเหนือ!N562"")+IMPORTRANGE(""https://docs.google.com/spreadsheets/d/1c0UfJUA6nE6esVMy0kRcX_PENtt96DMxicQpqi3tips/edit?usp=sharing"","""&amp;"รวมตะวันออกเฉียงเหนือ!N562"")+IMPORTRANGE(""https://docs.google.com/spreadsheets/d/1iNWbYmj0agxPDl_yJgGu1eIremFPVMUuMWUKAjBzvrk/edit?usp=sharing"",""รวมกลาง!N562"")+IMPORTRANGE(""https://docs.google.com/spreadsheets/d/1uenpWDAH2bchvfvsSIjpd4bRU5D1faxJOaE3"&amp;"4GQM5-c/edit?usp=sharing"",""รวมใต้!N562"")"),0)</f>
        <v>0</v>
      </c>
      <c r="O563" s="237">
        <f t="shared" ca="1" si="399"/>
        <v>0</v>
      </c>
      <c r="P563" s="237">
        <f t="shared" ca="1" si="400"/>
        <v>0</v>
      </c>
      <c r="Q563" s="241">
        <v>0</v>
      </c>
      <c r="R563" s="241">
        <v>0</v>
      </c>
      <c r="S563" s="241">
        <v>0</v>
      </c>
      <c r="T563" s="241">
        <v>0</v>
      </c>
      <c r="U563" s="241">
        <v>0</v>
      </c>
    </row>
    <row r="564" spans="1:21" ht="18.75" hidden="1" x14ac:dyDescent="0.25">
      <c r="A564" s="440"/>
      <c r="B564" s="444"/>
      <c r="C564" s="444"/>
      <c r="D564" s="444"/>
      <c r="E564" s="450" t="s">
        <v>21</v>
      </c>
      <c r="F564" s="444"/>
      <c r="G564" s="445"/>
      <c r="H564" s="458" t="s">
        <v>14</v>
      </c>
      <c r="I564" s="454"/>
      <c r="J564" s="454"/>
      <c r="K564" s="455"/>
      <c r="L564" s="237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0)</f>
        <v>0</v>
      </c>
      <c r="M564" s="237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0)</f>
        <v>0</v>
      </c>
      <c r="N564" s="237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0)</f>
        <v>0</v>
      </c>
      <c r="O564" s="237">
        <f t="shared" ca="1" si="399"/>
        <v>0</v>
      </c>
      <c r="P564" s="237">
        <f t="shared" ca="1" si="400"/>
        <v>0</v>
      </c>
      <c r="Q564" s="241">
        <v>0</v>
      </c>
      <c r="R564" s="241">
        <v>0</v>
      </c>
      <c r="S564" s="241">
        <v>0</v>
      </c>
      <c r="T564" s="241">
        <v>0</v>
      </c>
      <c r="U564" s="241">
        <v>0</v>
      </c>
    </row>
    <row r="565" spans="1:21" ht="19.5" hidden="1" x14ac:dyDescent="0.3">
      <c r="A565" s="459"/>
      <c r="B565" s="460"/>
      <c r="C565" s="547" t="s">
        <v>18</v>
      </c>
      <c r="D565" s="548" t="s">
        <v>38</v>
      </c>
      <c r="E565" s="462"/>
      <c r="F565" s="462"/>
      <c r="G565" s="463"/>
      <c r="H565" s="549"/>
      <c r="I565" s="454"/>
      <c r="J565" s="447"/>
      <c r="K565" s="448"/>
      <c r="L565" s="448"/>
      <c r="M565" s="448"/>
      <c r="N565" s="448"/>
      <c r="O565" s="455"/>
      <c r="P565" s="455"/>
      <c r="Q565" s="448"/>
      <c r="R565" s="448"/>
      <c r="S565" s="448"/>
      <c r="T565" s="455"/>
      <c r="U565" s="455"/>
    </row>
    <row r="566" spans="1:21" ht="12.75" hidden="1" x14ac:dyDescent="0.2">
      <c r="A566" s="300"/>
      <c r="B566" s="303"/>
      <c r="C566" s="301"/>
      <c r="D566" s="303"/>
      <c r="E566" s="301"/>
      <c r="F566" s="303"/>
      <c r="G566" s="304"/>
      <c r="H566" s="304"/>
      <c r="I566" s="306"/>
      <c r="J566" s="306"/>
      <c r="K566" s="307"/>
      <c r="L566" s="307"/>
      <c r="M566" s="307"/>
      <c r="N566" s="307"/>
      <c r="O566" s="307"/>
      <c r="P566" s="307"/>
      <c r="Q566" s="307"/>
      <c r="R566" s="307"/>
      <c r="S566" s="307"/>
      <c r="T566" s="307"/>
      <c r="U566" s="307"/>
    </row>
    <row r="567" spans="1:21" ht="12.75" hidden="1" x14ac:dyDescent="0.2">
      <c r="A567" s="300"/>
      <c r="B567" s="303"/>
      <c r="C567" s="301"/>
      <c r="D567" s="303"/>
      <c r="E567" s="301"/>
      <c r="F567" s="303"/>
      <c r="G567" s="304"/>
      <c r="H567" s="304"/>
      <c r="I567" s="306"/>
      <c r="J567" s="306"/>
      <c r="K567" s="307"/>
      <c r="L567" s="307"/>
      <c r="M567" s="307"/>
      <c r="N567" s="307"/>
      <c r="O567" s="307"/>
      <c r="P567" s="307"/>
      <c r="Q567" s="307"/>
      <c r="R567" s="307"/>
      <c r="S567" s="307"/>
      <c r="T567" s="307"/>
      <c r="U567" s="307"/>
    </row>
    <row r="568" spans="1:21" ht="12.75" hidden="1" x14ac:dyDescent="0.2">
      <c r="A568" s="300"/>
      <c r="B568" s="301"/>
      <c r="C568" s="301"/>
      <c r="D568" s="303"/>
      <c r="E568" s="303"/>
      <c r="F568" s="303"/>
      <c r="G568" s="304"/>
      <c r="H568" s="425"/>
      <c r="I568" s="306"/>
      <c r="J568" s="306"/>
      <c r="K568" s="307"/>
      <c r="L568" s="307"/>
      <c r="M568" s="307"/>
      <c r="N568" s="307"/>
      <c r="O568" s="307"/>
      <c r="P568" s="307"/>
      <c r="Q568" s="307"/>
      <c r="R568" s="307"/>
      <c r="S568" s="307"/>
      <c r="T568" s="307"/>
      <c r="U568" s="307"/>
    </row>
    <row r="569" spans="1:21" ht="12.75" hidden="1" x14ac:dyDescent="0.2">
      <c r="A569" s="300"/>
      <c r="B569" s="301"/>
      <c r="C569" s="301"/>
      <c r="D569" s="303"/>
      <c r="E569" s="303"/>
      <c r="F569" s="303"/>
      <c r="G569" s="304"/>
      <c r="H569" s="425"/>
      <c r="I569" s="306"/>
      <c r="J569" s="306"/>
      <c r="K569" s="307"/>
      <c r="L569" s="307"/>
      <c r="M569" s="307"/>
      <c r="N569" s="307"/>
      <c r="O569" s="307"/>
      <c r="P569" s="307"/>
      <c r="Q569" s="307"/>
      <c r="R569" s="307"/>
      <c r="S569" s="307"/>
      <c r="T569" s="307"/>
      <c r="U569" s="307"/>
    </row>
    <row r="570" spans="1:21" ht="12.75" hidden="1" x14ac:dyDescent="0.2">
      <c r="A570" s="300"/>
      <c r="B570" s="301"/>
      <c r="C570" s="301"/>
      <c r="D570" s="303"/>
      <c r="E570" s="303"/>
      <c r="F570" s="303"/>
      <c r="G570" s="304"/>
      <c r="H570" s="425"/>
      <c r="I570" s="306"/>
      <c r="J570" s="306"/>
      <c r="K570" s="307"/>
      <c r="L570" s="307"/>
      <c r="M570" s="307"/>
      <c r="N570" s="307"/>
      <c r="O570" s="307"/>
      <c r="P570" s="307"/>
      <c r="Q570" s="307"/>
      <c r="R570" s="307"/>
      <c r="S570" s="307"/>
      <c r="T570" s="307"/>
      <c r="U570" s="307"/>
    </row>
    <row r="571" spans="1:21" ht="12.75" hidden="1" x14ac:dyDescent="0.2">
      <c r="A571" s="300"/>
      <c r="B571" s="301"/>
      <c r="C571" s="301"/>
      <c r="D571" s="303"/>
      <c r="E571" s="303"/>
      <c r="F571" s="303"/>
      <c r="G571" s="304"/>
      <c r="H571" s="425"/>
      <c r="I571" s="306"/>
      <c r="J571" s="306"/>
      <c r="K571" s="307"/>
      <c r="L571" s="307"/>
      <c r="M571" s="307"/>
      <c r="N571" s="307"/>
      <c r="O571" s="307"/>
      <c r="P571" s="307"/>
      <c r="Q571" s="307"/>
      <c r="R571" s="307"/>
      <c r="S571" s="307"/>
      <c r="T571" s="307"/>
      <c r="U571" s="307"/>
    </row>
    <row r="572" spans="1:21" ht="12.75" hidden="1" x14ac:dyDescent="0.2">
      <c r="A572" s="300"/>
      <c r="B572" s="301"/>
      <c r="C572" s="301"/>
      <c r="D572" s="303"/>
      <c r="E572" s="303"/>
      <c r="F572" s="303"/>
      <c r="G572" s="304"/>
      <c r="H572" s="425"/>
      <c r="I572" s="306"/>
      <c r="J572" s="306"/>
      <c r="K572" s="307"/>
      <c r="L572" s="307"/>
      <c r="M572" s="307"/>
      <c r="N572" s="307"/>
      <c r="O572" s="307"/>
      <c r="P572" s="307"/>
      <c r="Q572" s="307"/>
      <c r="R572" s="307"/>
      <c r="S572" s="307"/>
      <c r="T572" s="307"/>
      <c r="U572" s="307"/>
    </row>
    <row r="573" spans="1:21" ht="12.75" hidden="1" x14ac:dyDescent="0.2">
      <c r="A573" s="300"/>
      <c r="B573" s="301"/>
      <c r="C573" s="301"/>
      <c r="D573" s="303"/>
      <c r="E573" s="303"/>
      <c r="F573" s="303"/>
      <c r="G573" s="304"/>
      <c r="H573" s="425"/>
      <c r="I573" s="306"/>
      <c r="J573" s="306"/>
      <c r="K573" s="307"/>
      <c r="L573" s="307"/>
      <c r="M573" s="307"/>
      <c r="N573" s="307"/>
      <c r="O573" s="307"/>
      <c r="P573" s="307"/>
      <c r="Q573" s="307"/>
      <c r="R573" s="307"/>
      <c r="S573" s="307"/>
      <c r="T573" s="307"/>
      <c r="U573" s="307"/>
    </row>
    <row r="574" spans="1:21" ht="12.75" hidden="1" x14ac:dyDescent="0.2">
      <c r="A574" s="300"/>
      <c r="B574" s="301"/>
      <c r="C574" s="301"/>
      <c r="D574" s="303"/>
      <c r="E574" s="303"/>
      <c r="F574" s="303"/>
      <c r="G574" s="304"/>
      <c r="H574" s="425"/>
      <c r="I574" s="306"/>
      <c r="J574" s="306"/>
      <c r="K574" s="307"/>
      <c r="L574" s="307"/>
      <c r="M574" s="307"/>
      <c r="N574" s="307"/>
      <c r="O574" s="307"/>
      <c r="P574" s="307"/>
      <c r="Q574" s="307"/>
      <c r="R574" s="307"/>
      <c r="S574" s="307"/>
      <c r="T574" s="307"/>
      <c r="U574" s="307"/>
    </row>
    <row r="575" spans="1:21" ht="12.75" hidden="1" x14ac:dyDescent="0.2">
      <c r="A575" s="532"/>
      <c r="B575" s="426"/>
      <c r="C575" s="426"/>
      <c r="D575" s="533"/>
      <c r="E575" s="533"/>
      <c r="F575" s="533"/>
      <c r="G575" s="534"/>
      <c r="H575" s="427"/>
      <c r="I575" s="428"/>
      <c r="J575" s="428"/>
      <c r="K575" s="429"/>
      <c r="L575" s="429"/>
      <c r="M575" s="429"/>
      <c r="N575" s="429"/>
      <c r="O575" s="429"/>
      <c r="P575" s="429"/>
      <c r="Q575" s="429"/>
      <c r="R575" s="429"/>
      <c r="S575" s="429"/>
      <c r="T575" s="429"/>
      <c r="U575" s="429"/>
    </row>
    <row r="576" spans="1:21" ht="19.5" hidden="1" x14ac:dyDescent="0.3">
      <c r="A576" s="535"/>
      <c r="B576" s="536" t="s">
        <v>209</v>
      </c>
      <c r="C576" s="537"/>
      <c r="D576" s="538"/>
      <c r="E576" s="538"/>
      <c r="F576" s="538"/>
      <c r="G576" s="539"/>
      <c r="H576" s="540" t="s">
        <v>61</v>
      </c>
      <c r="I576" s="550">
        <f t="shared" ref="I576:J576" si="412">I588</f>
        <v>0</v>
      </c>
      <c r="J576" s="550">
        <f t="shared" si="412"/>
        <v>0</v>
      </c>
      <c r="K576" s="542">
        <f>IF(I576&gt;0,J576*100/I576,0)</f>
        <v>0</v>
      </c>
      <c r="L576" s="543"/>
      <c r="M576" s="543"/>
      <c r="N576" s="543"/>
      <c r="O576" s="543"/>
      <c r="P576" s="543"/>
      <c r="Q576" s="543"/>
      <c r="R576" s="543"/>
      <c r="S576" s="543"/>
      <c r="T576" s="543"/>
      <c r="U576" s="543"/>
    </row>
    <row r="577" spans="1:21" ht="19.5" hidden="1" x14ac:dyDescent="0.3">
      <c r="A577" s="440"/>
      <c r="B577" s="444"/>
      <c r="C577" s="544" t="s">
        <v>18</v>
      </c>
      <c r="D577" s="545" t="s">
        <v>19</v>
      </c>
      <c r="E577" s="444"/>
      <c r="F577" s="444"/>
      <c r="G577" s="445"/>
      <c r="H577" s="446" t="s">
        <v>14</v>
      </c>
      <c r="I577" s="447"/>
      <c r="J577" s="447"/>
      <c r="K577" s="448"/>
      <c r="L577" s="449">
        <f t="shared" ref="L577:N577" ca="1" si="413">L578+L579</f>
        <v>0</v>
      </c>
      <c r="M577" s="449">
        <f t="shared" ca="1" si="413"/>
        <v>0</v>
      </c>
      <c r="N577" s="449">
        <f t="shared" ca="1" si="413"/>
        <v>0</v>
      </c>
      <c r="O577" s="449">
        <f t="shared" ref="O577:O585" ca="1" si="414">IF(L577&gt;0,N577*100/L577,0)</f>
        <v>0</v>
      </c>
      <c r="P577" s="449">
        <f t="shared" ref="P577:P585" ca="1" si="415">IF(M577&gt;0,N577*100/M577,0)</f>
        <v>0</v>
      </c>
      <c r="Q577" s="449">
        <f t="shared" ref="Q577:S577" si="416">Q578+Q579</f>
        <v>0</v>
      </c>
      <c r="R577" s="449">
        <f t="shared" si="416"/>
        <v>0</v>
      </c>
      <c r="S577" s="449">
        <f t="shared" si="416"/>
        <v>0</v>
      </c>
      <c r="T577" s="449">
        <f t="shared" ref="T577:T580" si="417">IF(Q577&gt;0,S577*100/Q577,0)</f>
        <v>0</v>
      </c>
      <c r="U577" s="449">
        <f t="shared" ref="U577:U580" si="418">IF(R577&gt;0,S577*100/R577,0)</f>
        <v>0</v>
      </c>
    </row>
    <row r="578" spans="1:21" ht="18.75" hidden="1" x14ac:dyDescent="0.25">
      <c r="A578" s="440"/>
      <c r="B578" s="441"/>
      <c r="C578" s="444"/>
      <c r="D578" s="444"/>
      <c r="E578" s="450" t="s">
        <v>20</v>
      </c>
      <c r="F578" s="444"/>
      <c r="G578" s="445"/>
      <c r="H578" s="451" t="s">
        <v>14</v>
      </c>
      <c r="I578" s="447"/>
      <c r="J578" s="447"/>
      <c r="K578" s="448"/>
      <c r="L578" s="237">
        <f t="shared" ref="L578:N578" ca="1" si="419">L581+L584</f>
        <v>0</v>
      </c>
      <c r="M578" s="237">
        <f t="shared" ca="1" si="419"/>
        <v>0</v>
      </c>
      <c r="N578" s="237">
        <f t="shared" ca="1" si="419"/>
        <v>0</v>
      </c>
      <c r="O578" s="237">
        <f t="shared" ca="1" si="414"/>
        <v>0</v>
      </c>
      <c r="P578" s="237">
        <f t="shared" ca="1" si="415"/>
        <v>0</v>
      </c>
      <c r="Q578" s="237">
        <f t="shared" ref="Q578:S578" si="420">Q581+Q584</f>
        <v>0</v>
      </c>
      <c r="R578" s="237">
        <f t="shared" si="420"/>
        <v>0</v>
      </c>
      <c r="S578" s="237">
        <f t="shared" si="420"/>
        <v>0</v>
      </c>
      <c r="T578" s="237">
        <f t="shared" si="417"/>
        <v>0</v>
      </c>
      <c r="U578" s="237">
        <f t="shared" si="418"/>
        <v>0</v>
      </c>
    </row>
    <row r="579" spans="1:21" ht="18.75" hidden="1" x14ac:dyDescent="0.25">
      <c r="A579" s="440"/>
      <c r="B579" s="444"/>
      <c r="C579" s="441"/>
      <c r="D579" s="444"/>
      <c r="E579" s="456" t="s">
        <v>21</v>
      </c>
      <c r="F579" s="444"/>
      <c r="G579" s="445"/>
      <c r="H579" s="451" t="s">
        <v>14</v>
      </c>
      <c r="I579" s="447"/>
      <c r="J579" s="447"/>
      <c r="K579" s="448"/>
      <c r="L579" s="237">
        <f t="shared" ref="L579:N579" ca="1" si="421">L582+L585</f>
        <v>0</v>
      </c>
      <c r="M579" s="237">
        <f t="shared" ca="1" si="421"/>
        <v>0</v>
      </c>
      <c r="N579" s="237">
        <f t="shared" ca="1" si="421"/>
        <v>0</v>
      </c>
      <c r="O579" s="237">
        <f t="shared" ca="1" si="414"/>
        <v>0</v>
      </c>
      <c r="P579" s="237">
        <f t="shared" ca="1" si="415"/>
        <v>0</v>
      </c>
      <c r="Q579" s="237">
        <f t="shared" ref="Q579:S579" si="422">Q582+Q585</f>
        <v>0</v>
      </c>
      <c r="R579" s="237">
        <f t="shared" si="422"/>
        <v>0</v>
      </c>
      <c r="S579" s="237">
        <f t="shared" si="422"/>
        <v>0</v>
      </c>
      <c r="T579" s="237">
        <f t="shared" si="417"/>
        <v>0</v>
      </c>
      <c r="U579" s="237">
        <f t="shared" si="418"/>
        <v>0</v>
      </c>
    </row>
    <row r="580" spans="1:21" ht="18.75" hidden="1" x14ac:dyDescent="0.25">
      <c r="A580" s="440"/>
      <c r="B580" s="444"/>
      <c r="C580" s="441"/>
      <c r="D580" s="546" t="s">
        <v>22</v>
      </c>
      <c r="E580" s="441"/>
      <c r="F580" s="444"/>
      <c r="G580" s="445"/>
      <c r="H580" s="453" t="s">
        <v>14</v>
      </c>
      <c r="I580" s="454"/>
      <c r="J580" s="454"/>
      <c r="K580" s="455"/>
      <c r="L580" s="237">
        <f t="shared" ref="L580:N580" ca="1" si="423">L581+L582</f>
        <v>0</v>
      </c>
      <c r="M580" s="237">
        <f t="shared" ca="1" si="423"/>
        <v>0</v>
      </c>
      <c r="N580" s="237">
        <f t="shared" ca="1" si="423"/>
        <v>0</v>
      </c>
      <c r="O580" s="237">
        <f t="shared" ca="1" si="414"/>
        <v>0</v>
      </c>
      <c r="P580" s="237">
        <f t="shared" ca="1" si="415"/>
        <v>0</v>
      </c>
      <c r="Q580" s="237">
        <f t="shared" ref="Q580:S580" si="424">Q581+Q582</f>
        <v>0</v>
      </c>
      <c r="R580" s="237">
        <f t="shared" si="424"/>
        <v>0</v>
      </c>
      <c r="S580" s="237">
        <f t="shared" si="424"/>
        <v>0</v>
      </c>
      <c r="T580" s="237">
        <f t="shared" si="417"/>
        <v>0</v>
      </c>
      <c r="U580" s="237">
        <f t="shared" si="418"/>
        <v>0</v>
      </c>
    </row>
    <row r="581" spans="1:21" ht="18.75" hidden="1" x14ac:dyDescent="0.25">
      <c r="A581" s="440"/>
      <c r="B581" s="444"/>
      <c r="C581" s="444"/>
      <c r="D581" s="444"/>
      <c r="E581" s="450" t="s">
        <v>36</v>
      </c>
      <c r="F581" s="444"/>
      <c r="G581" s="445"/>
      <c r="H581" s="453" t="s">
        <v>14</v>
      </c>
      <c r="I581" s="454"/>
      <c r="J581" s="454"/>
      <c r="K581" s="455"/>
      <c r="L581" s="237">
        <f ca="1">IFERROR(__xludf.DUMMYFUNCTION("IMPORTRANGE(""https://docs.google.com/spreadsheets/d/12pGRKgvn2b31Uz_fjAl3XPzZUM_F2_O-zAHL2XHEPZg/edit?usp=sharing"",""รวมเหนือ!L580"")+IMPORTRANGE(""https://docs.google.com/spreadsheets/d/1c0UfJUA6nE6esVMy0kRcX_PENtt96DMxicQpqi3tips/edit?usp=sharing"","""&amp;"รวมตะวันออกเฉียงเหนือ!L580"")+IMPORTRANGE(""https://docs.google.com/spreadsheets/d/1iNWbYmj0agxPDl_yJgGu1eIremFPVMUuMWUKAjBzvrk/edit?usp=sharing"",""รวมกลาง!L580"")+IMPORTRANGE(""https://docs.google.com/spreadsheets/d/1uenpWDAH2bchvfvsSIjpd4bRU5D1faxJOaE3"&amp;"4GQM5-c/edit?usp=sharing"",""รวมใต้!L580"")"),0)</f>
        <v>0</v>
      </c>
      <c r="M581" s="237">
        <f ca="1">IFERROR(__xludf.DUMMYFUNCTION("IMPORTRANGE(""https://docs.google.com/spreadsheets/d/12pGRKgvn2b31Uz_fjAl3XPzZUM_F2_O-zAHL2XHEPZg/edit?usp=sharing"",""รวมเหนือ!M580"")+IMPORTRANGE(""https://docs.google.com/spreadsheets/d/1c0UfJUA6nE6esVMy0kRcX_PENtt96DMxicQpqi3tips/edit?usp=sharing"","""&amp;"รวมตะวันออกเฉียงเหนือ!M580"")+IMPORTRANGE(""https://docs.google.com/spreadsheets/d/1iNWbYmj0agxPDl_yJgGu1eIremFPVMUuMWUKAjBzvrk/edit?usp=sharing"",""รวมกลาง!M580"")+IMPORTRANGE(""https://docs.google.com/spreadsheets/d/1uenpWDAH2bchvfvsSIjpd4bRU5D1faxJOaE3"&amp;"4GQM5-c/edit?usp=sharing"",""รวมใต้!M580"")"),0)</f>
        <v>0</v>
      </c>
      <c r="N581" s="237">
        <f ca="1">IFERROR(__xludf.DUMMYFUNCTION("IMPORTRANGE(""https://docs.google.com/spreadsheets/d/12pGRKgvn2b31Uz_fjAl3XPzZUM_F2_O-zAHL2XHEPZg/edit?usp=sharing"",""รวมเหนือ!N580"")+IMPORTRANGE(""https://docs.google.com/spreadsheets/d/1c0UfJUA6nE6esVMy0kRcX_PENtt96DMxicQpqi3tips/edit?usp=sharing"","""&amp;"รวมตะวันออกเฉียงเหนือ!N580"")+IMPORTRANGE(""https://docs.google.com/spreadsheets/d/1iNWbYmj0agxPDl_yJgGu1eIremFPVMUuMWUKAjBzvrk/edit?usp=sharing"",""รวมกลาง!N580"")+IMPORTRANGE(""https://docs.google.com/spreadsheets/d/1uenpWDAH2bchvfvsSIjpd4bRU5D1faxJOaE3"&amp;"4GQM5-c/edit?usp=sharing"",""รวมใต้!N580"")"),0)</f>
        <v>0</v>
      </c>
      <c r="O581" s="237">
        <f t="shared" ca="1" si="414"/>
        <v>0</v>
      </c>
      <c r="P581" s="237">
        <f t="shared" ca="1" si="415"/>
        <v>0</v>
      </c>
      <c r="Q581" s="241">
        <v>0</v>
      </c>
      <c r="R581" s="241">
        <v>0</v>
      </c>
      <c r="S581" s="241">
        <v>0</v>
      </c>
      <c r="T581" s="241">
        <v>0</v>
      </c>
      <c r="U581" s="241">
        <v>0</v>
      </c>
    </row>
    <row r="582" spans="1:21" ht="18.75" hidden="1" x14ac:dyDescent="0.25">
      <c r="A582" s="440"/>
      <c r="B582" s="444"/>
      <c r="C582" s="444"/>
      <c r="D582" s="444"/>
      <c r="E582" s="450" t="s">
        <v>37</v>
      </c>
      <c r="F582" s="444"/>
      <c r="G582" s="445"/>
      <c r="H582" s="453" t="s">
        <v>14</v>
      </c>
      <c r="I582" s="454"/>
      <c r="J582" s="454"/>
      <c r="K582" s="455"/>
      <c r="L582" s="237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0)</f>
        <v>0</v>
      </c>
      <c r="M582" s="237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0)</f>
        <v>0</v>
      </c>
      <c r="N582" s="237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0)</f>
        <v>0</v>
      </c>
      <c r="O582" s="237">
        <f t="shared" ca="1" si="414"/>
        <v>0</v>
      </c>
      <c r="P582" s="237">
        <f t="shared" ca="1" si="415"/>
        <v>0</v>
      </c>
      <c r="Q582" s="241">
        <v>0</v>
      </c>
      <c r="R582" s="241">
        <v>0</v>
      </c>
      <c r="S582" s="241">
        <v>0</v>
      </c>
      <c r="T582" s="241">
        <v>0</v>
      </c>
      <c r="U582" s="241">
        <v>0</v>
      </c>
    </row>
    <row r="583" spans="1:21" ht="18.75" hidden="1" x14ac:dyDescent="0.25">
      <c r="A583" s="440"/>
      <c r="B583" s="444"/>
      <c r="C583" s="444"/>
      <c r="D583" s="546" t="s">
        <v>23</v>
      </c>
      <c r="E583" s="444"/>
      <c r="F583" s="444"/>
      <c r="G583" s="445"/>
      <c r="H583" s="458" t="s">
        <v>14</v>
      </c>
      <c r="I583" s="454"/>
      <c r="J583" s="454"/>
      <c r="K583" s="455"/>
      <c r="L583" s="237">
        <f t="shared" ref="L583:N583" ca="1" si="425">L584+L585</f>
        <v>0</v>
      </c>
      <c r="M583" s="237">
        <f t="shared" ca="1" si="425"/>
        <v>0</v>
      </c>
      <c r="N583" s="237">
        <f t="shared" ca="1" si="425"/>
        <v>0</v>
      </c>
      <c r="O583" s="237">
        <f t="shared" ca="1" si="414"/>
        <v>0</v>
      </c>
      <c r="P583" s="237">
        <f t="shared" ca="1" si="415"/>
        <v>0</v>
      </c>
      <c r="Q583" s="237">
        <f t="shared" ref="Q583:S583" si="426">Q584+Q585</f>
        <v>0</v>
      </c>
      <c r="R583" s="237">
        <f t="shared" si="426"/>
        <v>0</v>
      </c>
      <c r="S583" s="237">
        <f t="shared" si="426"/>
        <v>0</v>
      </c>
      <c r="T583" s="237">
        <f>IF(Q583&gt;0,S583*100/Q583,0)</f>
        <v>0</v>
      </c>
      <c r="U583" s="237">
        <f>IF(R583&gt;0,S583*100/R583,0)</f>
        <v>0</v>
      </c>
    </row>
    <row r="584" spans="1:21" ht="18.75" hidden="1" x14ac:dyDescent="0.25">
      <c r="A584" s="440"/>
      <c r="B584" s="444"/>
      <c r="C584" s="444"/>
      <c r="D584" s="444"/>
      <c r="E584" s="450" t="s">
        <v>20</v>
      </c>
      <c r="F584" s="444"/>
      <c r="G584" s="445"/>
      <c r="H584" s="453" t="s">
        <v>14</v>
      </c>
      <c r="I584" s="454"/>
      <c r="J584" s="454"/>
      <c r="K584" s="455"/>
      <c r="L584" s="237">
        <f ca="1">IFERROR(__xludf.DUMMYFUNCTION("IMPORTRANGE(""https://docs.google.com/spreadsheets/d/12pGRKgvn2b31Uz_fjAl3XPzZUM_F2_O-zAHL2XHEPZg/edit?usp=sharing"",""รวมเหนือ!L583"")+IMPORTRANGE(""https://docs.google.com/spreadsheets/d/1c0UfJUA6nE6esVMy0kRcX_PENtt96DMxicQpqi3tips/edit?usp=sharing"","""&amp;"รวมตะวันออกเฉียงเหนือ!L583"")+IMPORTRANGE(""https://docs.google.com/spreadsheets/d/1iNWbYmj0agxPDl_yJgGu1eIremFPVMUuMWUKAjBzvrk/edit?usp=sharing"",""รวมกลาง!L583"")+IMPORTRANGE(""https://docs.google.com/spreadsheets/d/1uenpWDAH2bchvfvsSIjpd4bRU5D1faxJOaE3"&amp;"4GQM5-c/edit?usp=sharing"",""รวมใต้!L583"")"),0)</f>
        <v>0</v>
      </c>
      <c r="M584" s="237">
        <f ca="1">IFERROR(__xludf.DUMMYFUNCTION("IMPORTRANGE(""https://docs.google.com/spreadsheets/d/12pGRKgvn2b31Uz_fjAl3XPzZUM_F2_O-zAHL2XHEPZg/edit?usp=sharing"",""รวมเหนือ!M583"")+IMPORTRANGE(""https://docs.google.com/spreadsheets/d/1c0UfJUA6nE6esVMy0kRcX_PENtt96DMxicQpqi3tips/edit?usp=sharing"","""&amp;"รวมตะวันออกเฉียงเหนือ!M583"")+IMPORTRANGE(""https://docs.google.com/spreadsheets/d/1iNWbYmj0agxPDl_yJgGu1eIremFPVMUuMWUKAjBzvrk/edit?usp=sharing"",""รวมกลาง!M583"")+IMPORTRANGE(""https://docs.google.com/spreadsheets/d/1uenpWDAH2bchvfvsSIjpd4bRU5D1faxJOaE3"&amp;"4GQM5-c/edit?usp=sharing"",""รวมใต้!M583"")"),0)</f>
        <v>0</v>
      </c>
      <c r="N584" s="237">
        <f ca="1">IFERROR(__xludf.DUMMYFUNCTION("IMPORTRANGE(""https://docs.google.com/spreadsheets/d/12pGRKgvn2b31Uz_fjAl3XPzZUM_F2_O-zAHL2XHEPZg/edit?usp=sharing"",""รวมเหนือ!N583"")+IMPORTRANGE(""https://docs.google.com/spreadsheets/d/1c0UfJUA6nE6esVMy0kRcX_PENtt96DMxicQpqi3tips/edit?usp=sharing"","""&amp;"รวมตะวันออกเฉียงเหนือ!N583"")+IMPORTRANGE(""https://docs.google.com/spreadsheets/d/1iNWbYmj0agxPDl_yJgGu1eIremFPVMUuMWUKAjBzvrk/edit?usp=sharing"",""รวมกลาง!N583"")+IMPORTRANGE(""https://docs.google.com/spreadsheets/d/1uenpWDAH2bchvfvsSIjpd4bRU5D1faxJOaE3"&amp;"4GQM5-c/edit?usp=sharing"",""รวมใต้!N583"")"),0)</f>
        <v>0</v>
      </c>
      <c r="O584" s="237">
        <f t="shared" ca="1" si="414"/>
        <v>0</v>
      </c>
      <c r="P584" s="237">
        <f t="shared" ca="1" si="415"/>
        <v>0</v>
      </c>
      <c r="Q584" s="241">
        <v>0</v>
      </c>
      <c r="R584" s="241">
        <v>0</v>
      </c>
      <c r="S584" s="241">
        <v>0</v>
      </c>
      <c r="T584" s="241">
        <v>0</v>
      </c>
      <c r="U584" s="241">
        <v>0</v>
      </c>
    </row>
    <row r="585" spans="1:21" ht="18.75" hidden="1" x14ac:dyDescent="0.25">
      <c r="A585" s="440"/>
      <c r="B585" s="444"/>
      <c r="C585" s="444"/>
      <c r="D585" s="444"/>
      <c r="E585" s="450" t="s">
        <v>21</v>
      </c>
      <c r="F585" s="444"/>
      <c r="G585" s="445"/>
      <c r="H585" s="458" t="s">
        <v>14</v>
      </c>
      <c r="I585" s="454"/>
      <c r="J585" s="454"/>
      <c r="K585" s="455"/>
      <c r="L585" s="237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5" s="237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5" s="237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5" s="237">
        <f t="shared" ca="1" si="414"/>
        <v>0</v>
      </c>
      <c r="P585" s="237">
        <f t="shared" ca="1" si="415"/>
        <v>0</v>
      </c>
      <c r="Q585" s="241">
        <v>0</v>
      </c>
      <c r="R585" s="241">
        <v>0</v>
      </c>
      <c r="S585" s="241">
        <v>0</v>
      </c>
      <c r="T585" s="241">
        <v>0</v>
      </c>
      <c r="U585" s="241">
        <v>0</v>
      </c>
    </row>
    <row r="586" spans="1:21" ht="19.5" hidden="1" x14ac:dyDescent="0.3">
      <c r="A586" s="459"/>
      <c r="B586" s="460"/>
      <c r="C586" s="547" t="s">
        <v>18</v>
      </c>
      <c r="D586" s="548" t="s">
        <v>38</v>
      </c>
      <c r="E586" s="462"/>
      <c r="F586" s="462"/>
      <c r="G586" s="463"/>
      <c r="H586" s="549"/>
      <c r="I586" s="454"/>
      <c r="J586" s="447"/>
      <c r="K586" s="448"/>
      <c r="L586" s="448"/>
      <c r="M586" s="448"/>
      <c r="N586" s="448"/>
      <c r="O586" s="455"/>
      <c r="P586" s="455"/>
      <c r="Q586" s="448"/>
      <c r="R586" s="448"/>
      <c r="S586" s="448"/>
      <c r="T586" s="455"/>
      <c r="U586" s="455"/>
    </row>
    <row r="587" spans="1:21" ht="12.75" hidden="1" x14ac:dyDescent="0.2">
      <c r="A587" s="300"/>
      <c r="B587" s="303"/>
      <c r="C587" s="301"/>
      <c r="D587" s="303"/>
      <c r="E587" s="301"/>
      <c r="F587" s="303"/>
      <c r="G587" s="304"/>
      <c r="H587" s="304"/>
      <c r="I587" s="306"/>
      <c r="J587" s="306"/>
      <c r="K587" s="307"/>
      <c r="L587" s="307"/>
      <c r="M587" s="307"/>
      <c r="N587" s="307"/>
      <c r="O587" s="307"/>
      <c r="P587" s="307"/>
      <c r="Q587" s="307"/>
      <c r="R587" s="307"/>
      <c r="S587" s="307"/>
      <c r="T587" s="307"/>
      <c r="U587" s="307"/>
    </row>
    <row r="588" spans="1:21" ht="12.75" hidden="1" x14ac:dyDescent="0.2">
      <c r="A588" s="300"/>
      <c r="B588" s="303"/>
      <c r="C588" s="301"/>
      <c r="D588" s="303"/>
      <c r="E588" s="301"/>
      <c r="F588" s="303"/>
      <c r="G588" s="304"/>
      <c r="H588" s="304"/>
      <c r="I588" s="306"/>
      <c r="J588" s="306"/>
      <c r="K588" s="307"/>
      <c r="L588" s="307"/>
      <c r="M588" s="307"/>
      <c r="N588" s="307"/>
      <c r="O588" s="307"/>
      <c r="P588" s="307"/>
      <c r="Q588" s="307"/>
      <c r="R588" s="307"/>
      <c r="S588" s="307"/>
      <c r="T588" s="307"/>
      <c r="U588" s="307"/>
    </row>
    <row r="589" spans="1:21" ht="12.75" hidden="1" x14ac:dyDescent="0.2">
      <c r="A589" s="300"/>
      <c r="B589" s="301"/>
      <c r="C589" s="301"/>
      <c r="D589" s="303"/>
      <c r="E589" s="303"/>
      <c r="F589" s="303"/>
      <c r="G589" s="304"/>
      <c r="H589" s="425"/>
      <c r="I589" s="306"/>
      <c r="J589" s="306"/>
      <c r="K589" s="307"/>
      <c r="L589" s="307"/>
      <c r="M589" s="307"/>
      <c r="N589" s="307"/>
      <c r="O589" s="307"/>
      <c r="P589" s="307"/>
      <c r="Q589" s="307"/>
      <c r="R589" s="307"/>
      <c r="S589" s="307"/>
      <c r="T589" s="307"/>
      <c r="U589" s="307"/>
    </row>
    <row r="590" spans="1:21" ht="12.75" hidden="1" x14ac:dyDescent="0.2">
      <c r="A590" s="300"/>
      <c r="B590" s="301"/>
      <c r="C590" s="301"/>
      <c r="D590" s="303"/>
      <c r="E590" s="303"/>
      <c r="F590" s="303"/>
      <c r="G590" s="304"/>
      <c r="H590" s="425"/>
      <c r="I590" s="306"/>
      <c r="J590" s="306"/>
      <c r="K590" s="307"/>
      <c r="L590" s="307"/>
      <c r="M590" s="307"/>
      <c r="N590" s="307"/>
      <c r="O590" s="307"/>
      <c r="P590" s="307"/>
      <c r="Q590" s="307"/>
      <c r="R590" s="307"/>
      <c r="S590" s="307"/>
      <c r="T590" s="307"/>
      <c r="U590" s="307"/>
    </row>
    <row r="591" spans="1:21" ht="12.75" hidden="1" x14ac:dyDescent="0.2">
      <c r="A591" s="300"/>
      <c r="B591" s="301"/>
      <c r="C591" s="301"/>
      <c r="D591" s="303"/>
      <c r="E591" s="303"/>
      <c r="F591" s="303"/>
      <c r="G591" s="304"/>
      <c r="H591" s="425"/>
      <c r="I591" s="306"/>
      <c r="J591" s="306"/>
      <c r="K591" s="307"/>
      <c r="L591" s="307"/>
      <c r="M591" s="307"/>
      <c r="N591" s="307"/>
      <c r="O591" s="307"/>
      <c r="P591" s="307"/>
      <c r="Q591" s="307"/>
      <c r="R591" s="307"/>
      <c r="S591" s="307"/>
      <c r="T591" s="307"/>
      <c r="U591" s="307"/>
    </row>
    <row r="592" spans="1:21" ht="12.75" hidden="1" x14ac:dyDescent="0.2">
      <c r="A592" s="300"/>
      <c r="B592" s="301"/>
      <c r="C592" s="301"/>
      <c r="D592" s="303"/>
      <c r="E592" s="303"/>
      <c r="F592" s="303"/>
      <c r="G592" s="304"/>
      <c r="H592" s="425"/>
      <c r="I592" s="306"/>
      <c r="J592" s="306"/>
      <c r="K592" s="307"/>
      <c r="L592" s="307"/>
      <c r="M592" s="307"/>
      <c r="N592" s="307"/>
      <c r="O592" s="307"/>
      <c r="P592" s="307"/>
      <c r="Q592" s="307"/>
      <c r="R592" s="307"/>
      <c r="S592" s="307"/>
      <c r="T592" s="307"/>
      <c r="U592" s="307"/>
    </row>
    <row r="593" spans="1:21" ht="12.75" hidden="1" x14ac:dyDescent="0.2">
      <c r="A593" s="300"/>
      <c r="B593" s="301"/>
      <c r="C593" s="301"/>
      <c r="D593" s="303"/>
      <c r="E593" s="303"/>
      <c r="F593" s="303"/>
      <c r="G593" s="304"/>
      <c r="H593" s="425"/>
      <c r="I593" s="306"/>
      <c r="J593" s="306"/>
      <c r="K593" s="307"/>
      <c r="L593" s="307"/>
      <c r="M593" s="307"/>
      <c r="N593" s="307"/>
      <c r="O593" s="307"/>
      <c r="P593" s="307"/>
      <c r="Q593" s="307"/>
      <c r="R593" s="307"/>
      <c r="S593" s="307"/>
      <c r="T593" s="307"/>
      <c r="U593" s="307"/>
    </row>
    <row r="594" spans="1:21" ht="12.75" hidden="1" x14ac:dyDescent="0.2">
      <c r="A594" s="300"/>
      <c r="B594" s="301"/>
      <c r="C594" s="301"/>
      <c r="D594" s="303"/>
      <c r="E594" s="303"/>
      <c r="F594" s="303"/>
      <c r="G594" s="304"/>
      <c r="H594" s="425"/>
      <c r="I594" s="306"/>
      <c r="J594" s="306"/>
      <c r="K594" s="307"/>
      <c r="L594" s="307"/>
      <c r="M594" s="307"/>
      <c r="N594" s="307"/>
      <c r="O594" s="307"/>
      <c r="P594" s="307"/>
      <c r="Q594" s="307"/>
      <c r="R594" s="307"/>
      <c r="S594" s="307"/>
      <c r="T594" s="307"/>
      <c r="U594" s="307"/>
    </row>
    <row r="595" spans="1:21" ht="12.75" hidden="1" x14ac:dyDescent="0.2">
      <c r="A595" s="300"/>
      <c r="B595" s="301"/>
      <c r="C595" s="301"/>
      <c r="D595" s="303"/>
      <c r="E595" s="303"/>
      <c r="F595" s="303"/>
      <c r="G595" s="304"/>
      <c r="H595" s="425"/>
      <c r="I595" s="306"/>
      <c r="J595" s="306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  <c r="U595" s="307"/>
    </row>
    <row r="596" spans="1:21" ht="12.75" hidden="1" x14ac:dyDescent="0.2">
      <c r="A596" s="532"/>
      <c r="B596" s="426"/>
      <c r="C596" s="426"/>
      <c r="D596" s="533"/>
      <c r="E596" s="533"/>
      <c r="F596" s="533"/>
      <c r="G596" s="534"/>
      <c r="H596" s="427"/>
      <c r="I596" s="428"/>
      <c r="J596" s="428"/>
      <c r="K596" s="429"/>
      <c r="L596" s="429"/>
      <c r="M596" s="429"/>
      <c r="N596" s="429"/>
      <c r="O596" s="429"/>
      <c r="P596" s="429"/>
      <c r="Q596" s="429"/>
      <c r="R596" s="429"/>
      <c r="S596" s="429"/>
      <c r="T596" s="429"/>
      <c r="U596" s="429"/>
    </row>
    <row r="597" spans="1:21" ht="19.5" x14ac:dyDescent="0.3">
      <c r="A597" s="203" t="s">
        <v>210</v>
      </c>
      <c r="B597" s="206"/>
      <c r="C597" s="205"/>
      <c r="D597" s="206"/>
      <c r="E597" s="206"/>
      <c r="F597" s="206"/>
      <c r="G597" s="206"/>
      <c r="H597" s="204"/>
      <c r="I597" s="207"/>
      <c r="J597" s="207"/>
      <c r="K597" s="208"/>
      <c r="L597" s="209"/>
      <c r="M597" s="209"/>
      <c r="N597" s="209"/>
      <c r="O597" s="209"/>
      <c r="P597" s="209"/>
      <c r="Q597" s="551"/>
      <c r="R597" s="551"/>
      <c r="S597" s="551"/>
      <c r="T597" s="551"/>
      <c r="U597" s="551"/>
    </row>
    <row r="598" spans="1:21" ht="19.5" x14ac:dyDescent="0.3">
      <c r="A598" s="177"/>
      <c r="B598" s="178" t="s">
        <v>211</v>
      </c>
      <c r="C598" s="211"/>
      <c r="D598" s="179"/>
      <c r="E598" s="26"/>
      <c r="F598" s="26"/>
      <c r="G598" s="26"/>
      <c r="H598" s="552" t="s">
        <v>99</v>
      </c>
      <c r="I598" s="553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</row>
    <row r="599" spans="1:21" ht="19.5" x14ac:dyDescent="0.3">
      <c r="A599" s="554"/>
      <c r="B599" s="555" t="s">
        <v>212</v>
      </c>
      <c r="C599" s="179"/>
      <c r="D599" s="26"/>
      <c r="E599" s="26"/>
      <c r="F599" s="26"/>
      <c r="G599" s="29"/>
      <c r="H599" s="212" t="s">
        <v>35</v>
      </c>
      <c r="I599" s="31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</row>
    <row r="600" spans="1:21" ht="19.5" x14ac:dyDescent="0.3">
      <c r="A600" s="146"/>
      <c r="B600" s="182"/>
      <c r="C600" s="215" t="s">
        <v>18</v>
      </c>
      <c r="D600" s="642" t="s">
        <v>19</v>
      </c>
      <c r="E600" s="643"/>
      <c r="F600" s="643"/>
      <c r="G600" s="644"/>
      <c r="H600" s="498" t="s">
        <v>14</v>
      </c>
      <c r="I600" s="44"/>
      <c r="J600" s="44"/>
      <c r="K600" s="45"/>
      <c r="L600" s="150">
        <f t="shared" ref="L600:N600" ca="1" si="427">L601+L602</f>
        <v>0</v>
      </c>
      <c r="M600" s="150">
        <f t="shared" ca="1" si="427"/>
        <v>0</v>
      </c>
      <c r="N600" s="150">
        <f t="shared" ca="1" si="427"/>
        <v>0</v>
      </c>
      <c r="O600" s="150">
        <f t="shared" ref="O600:O608" ca="1" si="428">IF(L600&gt;0,N600*100/L600,0)</f>
        <v>0</v>
      </c>
      <c r="P600" s="150">
        <f t="shared" ref="P600:P608" ca="1" si="429">IF(M600&gt;0,N600*100/M600,0)</f>
        <v>0</v>
      </c>
      <c r="Q600" s="150">
        <f t="shared" ref="Q600:S600" ca="1" si="430">Q601+Q602</f>
        <v>229400</v>
      </c>
      <c r="R600" s="150">
        <f t="shared" ca="1" si="430"/>
        <v>0</v>
      </c>
      <c r="S600" s="150">
        <f t="shared" ca="1" si="430"/>
        <v>0</v>
      </c>
      <c r="T600" s="150">
        <f t="shared" ref="T600:T608" ca="1" si="431">IF(Q600&gt;0,S600*100/Q600,0)</f>
        <v>0</v>
      </c>
      <c r="U600" s="150">
        <f t="shared" ref="U600:U608" ca="1" si="432">IF(R600&gt;0,S600*100/R600,0)</f>
        <v>0</v>
      </c>
    </row>
    <row r="601" spans="1:21" ht="18.75" x14ac:dyDescent="0.25">
      <c r="A601" s="146"/>
      <c r="B601" s="182"/>
      <c r="C601" s="182"/>
      <c r="D601" s="218"/>
      <c r="E601" s="48" t="s">
        <v>155</v>
      </c>
      <c r="F601" s="40"/>
      <c r="G601" s="42"/>
      <c r="H601" s="152" t="s">
        <v>14</v>
      </c>
      <c r="I601" s="44"/>
      <c r="J601" s="44"/>
      <c r="K601" s="45"/>
      <c r="L601" s="46">
        <f t="shared" ref="L601:N601" ca="1" si="433">L604+L607</f>
        <v>0</v>
      </c>
      <c r="M601" s="46">
        <f t="shared" ca="1" si="433"/>
        <v>0</v>
      </c>
      <c r="N601" s="46">
        <f t="shared" ca="1" si="433"/>
        <v>0</v>
      </c>
      <c r="O601" s="46">
        <f t="shared" ca="1" si="428"/>
        <v>0</v>
      </c>
      <c r="P601" s="46">
        <f t="shared" ca="1" si="429"/>
        <v>0</v>
      </c>
      <c r="Q601" s="46">
        <f t="shared" ref="Q601:S601" ca="1" si="434">Q604+Q607</f>
        <v>229400</v>
      </c>
      <c r="R601" s="46">
        <f t="shared" ca="1" si="434"/>
        <v>0</v>
      </c>
      <c r="S601" s="46">
        <f t="shared" ca="1" si="434"/>
        <v>0</v>
      </c>
      <c r="T601" s="46">
        <f t="shared" ca="1" si="431"/>
        <v>0</v>
      </c>
      <c r="U601" s="46">
        <f t="shared" ca="1" si="432"/>
        <v>0</v>
      </c>
    </row>
    <row r="602" spans="1:21" ht="18.75" x14ac:dyDescent="0.25">
      <c r="A602" s="146"/>
      <c r="B602" s="182"/>
      <c r="C602" s="182"/>
      <c r="D602" s="218"/>
      <c r="E602" s="48" t="s">
        <v>156</v>
      </c>
      <c r="F602" s="40"/>
      <c r="G602" s="42"/>
      <c r="H602" s="152" t="s">
        <v>14</v>
      </c>
      <c r="I602" s="44"/>
      <c r="J602" s="44"/>
      <c r="K602" s="45"/>
      <c r="L602" s="46">
        <f t="shared" ref="L602:N602" ca="1" si="435">L605+L608</f>
        <v>0</v>
      </c>
      <c r="M602" s="46">
        <f t="shared" ca="1" si="435"/>
        <v>0</v>
      </c>
      <c r="N602" s="46">
        <f t="shared" ca="1" si="435"/>
        <v>0</v>
      </c>
      <c r="O602" s="46">
        <f t="shared" ca="1" si="428"/>
        <v>0</v>
      </c>
      <c r="P602" s="46">
        <f t="shared" ca="1" si="429"/>
        <v>0</v>
      </c>
      <c r="Q602" s="46">
        <f t="shared" ref="Q602:S602" ca="1" si="436">Q605+Q608</f>
        <v>0</v>
      </c>
      <c r="R602" s="46">
        <f t="shared" ca="1" si="436"/>
        <v>0</v>
      </c>
      <c r="S602" s="46">
        <f t="shared" ca="1" si="436"/>
        <v>0</v>
      </c>
      <c r="T602" s="46">
        <f t="shared" ca="1" si="431"/>
        <v>0</v>
      </c>
      <c r="U602" s="46">
        <f t="shared" ca="1" si="432"/>
        <v>0</v>
      </c>
    </row>
    <row r="603" spans="1:21" ht="19.5" x14ac:dyDescent="0.3">
      <c r="A603" s="146"/>
      <c r="B603" s="182"/>
      <c r="C603" s="182"/>
      <c r="D603" s="148" t="s">
        <v>22</v>
      </c>
      <c r="E603" s="40"/>
      <c r="F603" s="40"/>
      <c r="G603" s="42"/>
      <c r="H603" s="498" t="s">
        <v>14</v>
      </c>
      <c r="I603" s="153"/>
      <c r="J603" s="153"/>
      <c r="K603" s="154"/>
      <c r="L603" s="46">
        <f t="shared" ref="L603:N603" ca="1" si="437">L604+L605</f>
        <v>0</v>
      </c>
      <c r="M603" s="46">
        <f t="shared" ca="1" si="437"/>
        <v>0</v>
      </c>
      <c r="N603" s="46">
        <f t="shared" ca="1" si="437"/>
        <v>0</v>
      </c>
      <c r="O603" s="46">
        <f t="shared" ca="1" si="428"/>
        <v>0</v>
      </c>
      <c r="P603" s="46">
        <f t="shared" ca="1" si="429"/>
        <v>0</v>
      </c>
      <c r="Q603" s="46">
        <f t="shared" ref="Q603:S603" ca="1" si="438">Q604+Q605</f>
        <v>229400</v>
      </c>
      <c r="R603" s="46">
        <f t="shared" ca="1" si="438"/>
        <v>0</v>
      </c>
      <c r="S603" s="46">
        <f t="shared" ca="1" si="438"/>
        <v>0</v>
      </c>
      <c r="T603" s="46">
        <f t="shared" ca="1" si="431"/>
        <v>0</v>
      </c>
      <c r="U603" s="46">
        <f t="shared" ca="1" si="432"/>
        <v>0</v>
      </c>
    </row>
    <row r="604" spans="1:21" ht="18.75" x14ac:dyDescent="0.25">
      <c r="A604" s="146"/>
      <c r="B604" s="182"/>
      <c r="C604" s="182"/>
      <c r="D604" s="218"/>
      <c r="E604" s="48" t="s">
        <v>155</v>
      </c>
      <c r="F604" s="40"/>
      <c r="G604" s="42"/>
      <c r="H604" s="152" t="s">
        <v>14</v>
      </c>
      <c r="I604" s="44"/>
      <c r="J604" s="44"/>
      <c r="K604" s="45"/>
      <c r="L604" s="46">
        <f ca="1">IFERROR(__xludf.DUMMYFUNCTION("IMPORTRANGE(""https://docs.google.com/spreadsheets/d/12pGRKgvn2b31Uz_fjAl3XPzZUM_F2_O-zAHL2XHEPZg/edit?usp=sharing"",""รวมเหนือ!L603"")+IMPORTRANGE(""https://docs.google.com/spreadsheets/d/1c0UfJUA6nE6esVMy0kRcX_PENtt96DMxicQpqi3tips/edit?usp=sharing"","""&amp;"รวมตะวันออกเฉียงเหนือ!L603"")+IMPORTRANGE(""https://docs.google.com/spreadsheets/d/1iNWbYmj0agxPDl_yJgGu1eIremFPVMUuMWUKAjBzvrk/edit?usp=sharing"",""รวมกลาง!L603"")+IMPORTRANGE(""https://docs.google.com/spreadsheets/d/1uenpWDAH2bchvfvsSIjpd4bRU5D1faxJOaE3"&amp;"4GQM5-c/edit?usp=sharing"",""รวมใต้!L603"")"),0)</f>
        <v>0</v>
      </c>
      <c r="M604" s="46">
        <f ca="1">IFERROR(__xludf.DUMMYFUNCTION("IMPORTRANGE(""https://docs.google.com/spreadsheets/d/12pGRKgvn2b31Uz_fjAl3XPzZUM_F2_O-zAHL2XHEPZg/edit?usp=sharing"",""รวมเหนือ!M603"")+IMPORTRANGE(""https://docs.google.com/spreadsheets/d/1c0UfJUA6nE6esVMy0kRcX_PENtt96DMxicQpqi3tips/edit?usp=sharing"","""&amp;"รวมตะวันออกเฉียงเหนือ!M603"")+IMPORTRANGE(""https://docs.google.com/spreadsheets/d/1iNWbYmj0agxPDl_yJgGu1eIremFPVMUuMWUKAjBzvrk/edit?usp=sharing"",""รวมกลาง!M603"")+IMPORTRANGE(""https://docs.google.com/spreadsheets/d/1uenpWDAH2bchvfvsSIjpd4bRU5D1faxJOaE3"&amp;"4GQM5-c/edit?usp=sharing"",""รวมใต้!M603"")"),0)</f>
        <v>0</v>
      </c>
      <c r="N604" s="46">
        <f ca="1">IFERROR(__xludf.DUMMYFUNCTION("IMPORTRANGE(""https://docs.google.com/spreadsheets/d/12pGRKgvn2b31Uz_fjAl3XPzZUM_F2_O-zAHL2XHEPZg/edit?usp=sharing"",""รวมเหนือ!N603"")+IMPORTRANGE(""https://docs.google.com/spreadsheets/d/1c0UfJUA6nE6esVMy0kRcX_PENtt96DMxicQpqi3tips/edit?usp=sharing"","""&amp;"รวมตะวันออกเฉียงเหนือ!N603"")+IMPORTRANGE(""https://docs.google.com/spreadsheets/d/1iNWbYmj0agxPDl_yJgGu1eIremFPVMUuMWUKAjBzvrk/edit?usp=sharing"",""รวมกลาง!N603"")+IMPORTRANGE(""https://docs.google.com/spreadsheets/d/1uenpWDAH2bchvfvsSIjpd4bRU5D1faxJOaE3"&amp;"4GQM5-c/edit?usp=sharing"",""รวมใต้!N603"")"),0)</f>
        <v>0</v>
      </c>
      <c r="O604" s="46">
        <f t="shared" ca="1" si="428"/>
        <v>0</v>
      </c>
      <c r="P604" s="46">
        <f t="shared" ca="1" si="429"/>
        <v>0</v>
      </c>
      <c r="Q604" s="46">
        <f ca="1">IFERROR(__xludf.DUMMYFUNCTION("IMPORTRANGE(""https://docs.google.com/spreadsheets/d/1ItG2mGa2ceCfYo0BwxsXqNm01IGEUdYcSSLTEv9YCik/edit?usp=sharing"",""เบิกจ่ายกองทุน!AM11"")"),229400)</f>
        <v>229400</v>
      </c>
      <c r="R604" s="46">
        <f ca="1">IFERROR(__xludf.DUMMYFUNCTION("IMPORTRANGE(""https://docs.google.com/spreadsheets/d/1ItG2mGa2ceCfYo0BwxsXqNm01IGEUdYcSSLTEv9YCik/edit?usp=sharing"",""เบิกจ่ายกองทุน!AN11"")"),0)</f>
        <v>0</v>
      </c>
      <c r="S604" s="46">
        <f ca="1">IFERROR(__xludf.DUMMYFUNCTION("IMPORTRANGE(""https://docs.google.com/spreadsheets/d/1ItG2mGa2ceCfYo0BwxsXqNm01IGEUdYcSSLTEv9YCik/edit?usp=sharing"",""เบิกจ่ายกองทุน!AO11"")"),0)</f>
        <v>0</v>
      </c>
      <c r="T604" s="46">
        <f t="shared" ca="1" si="431"/>
        <v>0</v>
      </c>
      <c r="U604" s="46">
        <f t="shared" ca="1" si="432"/>
        <v>0</v>
      </c>
    </row>
    <row r="605" spans="1:21" ht="18.75" x14ac:dyDescent="0.25">
      <c r="A605" s="146"/>
      <c r="B605" s="182"/>
      <c r="C605" s="182"/>
      <c r="D605" s="218"/>
      <c r="E605" s="48" t="s">
        <v>156</v>
      </c>
      <c r="F605" s="40"/>
      <c r="G605" s="42"/>
      <c r="H605" s="152" t="s">
        <v>14</v>
      </c>
      <c r="I605" s="44"/>
      <c r="J605" s="44"/>
      <c r="K605" s="45"/>
      <c r="L605" s="46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0)</f>
        <v>0</v>
      </c>
      <c r="M605" s="46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0)</f>
        <v>0</v>
      </c>
      <c r="N605" s="46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0)</f>
        <v>0</v>
      </c>
      <c r="O605" s="46">
        <f t="shared" ca="1" si="428"/>
        <v>0</v>
      </c>
      <c r="P605" s="46">
        <f t="shared" ca="1" si="429"/>
        <v>0</v>
      </c>
      <c r="Q605" s="46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5" s="46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5" s="46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5" s="46">
        <f t="shared" ca="1" si="431"/>
        <v>0</v>
      </c>
      <c r="U605" s="46">
        <f t="shared" ca="1" si="432"/>
        <v>0</v>
      </c>
    </row>
    <row r="606" spans="1:21" ht="19.5" x14ac:dyDescent="0.3">
      <c r="A606" s="146"/>
      <c r="B606" s="182"/>
      <c r="C606" s="182"/>
      <c r="D606" s="148" t="s">
        <v>23</v>
      </c>
      <c r="E606" s="182"/>
      <c r="F606" s="40"/>
      <c r="G606" s="42"/>
      <c r="H606" s="556" t="s">
        <v>14</v>
      </c>
      <c r="I606" s="153"/>
      <c r="J606" s="153"/>
      <c r="K606" s="154"/>
      <c r="L606" s="46">
        <f t="shared" ref="L606:N606" ca="1" si="439">L607+L608</f>
        <v>0</v>
      </c>
      <c r="M606" s="46">
        <f t="shared" ca="1" si="439"/>
        <v>0</v>
      </c>
      <c r="N606" s="46">
        <f t="shared" ca="1" si="439"/>
        <v>0</v>
      </c>
      <c r="O606" s="46">
        <f t="shared" ca="1" si="428"/>
        <v>0</v>
      </c>
      <c r="P606" s="46">
        <f t="shared" ca="1" si="429"/>
        <v>0</v>
      </c>
      <c r="Q606" s="46">
        <f t="shared" ref="Q606:S606" ca="1" si="440">Q607+Q608</f>
        <v>0</v>
      </c>
      <c r="R606" s="46">
        <f t="shared" ca="1" si="440"/>
        <v>0</v>
      </c>
      <c r="S606" s="46">
        <f t="shared" ca="1" si="440"/>
        <v>0</v>
      </c>
      <c r="T606" s="46">
        <f t="shared" ca="1" si="431"/>
        <v>0</v>
      </c>
      <c r="U606" s="46">
        <f t="shared" ca="1" si="432"/>
        <v>0</v>
      </c>
    </row>
    <row r="607" spans="1:21" ht="18.75" x14ac:dyDescent="0.25">
      <c r="A607" s="146"/>
      <c r="B607" s="182"/>
      <c r="C607" s="182"/>
      <c r="D607" s="182"/>
      <c r="E607" s="421" t="s">
        <v>20</v>
      </c>
      <c r="F607" s="40"/>
      <c r="G607" s="42"/>
      <c r="H607" s="152" t="s">
        <v>14</v>
      </c>
      <c r="I607" s="153"/>
      <c r="J607" s="153"/>
      <c r="K607" s="154"/>
      <c r="L607" s="46">
        <f ca="1">IFERROR(__xludf.DUMMYFUNCTION("IMPORTRANGE(""https://docs.google.com/spreadsheets/d/12pGRKgvn2b31Uz_fjAl3XPzZUM_F2_O-zAHL2XHEPZg/edit?usp=sharing"",""รวมเหนือ!L606"")+IMPORTRANGE(""https://docs.google.com/spreadsheets/d/1c0UfJUA6nE6esVMy0kRcX_PENtt96DMxicQpqi3tips/edit?usp=sharing"","""&amp;"รวมตะวันออกเฉียงเหนือ!L606"")+IMPORTRANGE(""https://docs.google.com/spreadsheets/d/1iNWbYmj0agxPDl_yJgGu1eIremFPVMUuMWUKAjBzvrk/edit?usp=sharing"",""รวมกลาง!L606"")+IMPORTRANGE(""https://docs.google.com/spreadsheets/d/1uenpWDAH2bchvfvsSIjpd4bRU5D1faxJOaE3"&amp;"4GQM5-c/edit?usp=sharing"",""รวมใต้!L606"")"),0)</f>
        <v>0</v>
      </c>
      <c r="M607" s="46">
        <f ca="1">IFERROR(__xludf.DUMMYFUNCTION("IMPORTRANGE(""https://docs.google.com/spreadsheets/d/12pGRKgvn2b31Uz_fjAl3XPzZUM_F2_O-zAHL2XHEPZg/edit?usp=sharing"",""รวมเหนือ!M606"")+IMPORTRANGE(""https://docs.google.com/spreadsheets/d/1c0UfJUA6nE6esVMy0kRcX_PENtt96DMxicQpqi3tips/edit?usp=sharing"","""&amp;"รวมตะวันออกเฉียงเหนือ!M606"")+IMPORTRANGE(""https://docs.google.com/spreadsheets/d/1iNWbYmj0agxPDl_yJgGu1eIremFPVMUuMWUKAjBzvrk/edit?usp=sharing"",""รวมกลาง!M606"")+IMPORTRANGE(""https://docs.google.com/spreadsheets/d/1uenpWDAH2bchvfvsSIjpd4bRU5D1faxJOaE3"&amp;"4GQM5-c/edit?usp=sharing"",""รวมใต้!M606"")"),0)</f>
        <v>0</v>
      </c>
      <c r="N607" s="46">
        <f ca="1">IFERROR(__xludf.DUMMYFUNCTION("IMPORTRANGE(""https://docs.google.com/spreadsheets/d/12pGRKgvn2b31Uz_fjAl3XPzZUM_F2_O-zAHL2XHEPZg/edit?usp=sharing"",""รวมเหนือ!N606"")+IMPORTRANGE(""https://docs.google.com/spreadsheets/d/1c0UfJUA6nE6esVMy0kRcX_PENtt96DMxicQpqi3tips/edit?usp=sharing"","""&amp;"รวมตะวันออกเฉียงเหนือ!N606"")+IMPORTRANGE(""https://docs.google.com/spreadsheets/d/1iNWbYmj0agxPDl_yJgGu1eIremFPVMUuMWUKAjBzvrk/edit?usp=sharing"",""รวมกลาง!N606"")+IMPORTRANGE(""https://docs.google.com/spreadsheets/d/1uenpWDAH2bchvfvsSIjpd4bRU5D1faxJOaE3"&amp;"4GQM5-c/edit?usp=sharing"",""รวมใต้!N606"")"),0)</f>
        <v>0</v>
      </c>
      <c r="O607" s="46">
        <f t="shared" ca="1" si="428"/>
        <v>0</v>
      </c>
      <c r="P607" s="46">
        <f t="shared" ca="1" si="429"/>
        <v>0</v>
      </c>
      <c r="Q607" s="156">
        <v>0</v>
      </c>
      <c r="R607" s="156">
        <v>0</v>
      </c>
      <c r="S607" s="156">
        <v>0</v>
      </c>
      <c r="T607" s="46">
        <f t="shared" si="431"/>
        <v>0</v>
      </c>
      <c r="U607" s="46">
        <f t="shared" si="432"/>
        <v>0</v>
      </c>
    </row>
    <row r="608" spans="1:21" ht="18.75" x14ac:dyDescent="0.25">
      <c r="A608" s="146"/>
      <c r="B608" s="182"/>
      <c r="C608" s="182"/>
      <c r="D608" s="40"/>
      <c r="E608" s="421" t="s">
        <v>21</v>
      </c>
      <c r="F608" s="40"/>
      <c r="G608" s="42"/>
      <c r="H608" s="155" t="s">
        <v>14</v>
      </c>
      <c r="I608" s="153"/>
      <c r="J608" s="153"/>
      <c r="K608" s="154"/>
      <c r="L608" s="46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8" s="46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8" s="46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8" s="46">
        <f t="shared" ca="1" si="428"/>
        <v>0</v>
      </c>
      <c r="P608" s="46">
        <f t="shared" ca="1" si="429"/>
        <v>0</v>
      </c>
      <c r="Q608" s="46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8" s="46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8" s="46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8" s="46">
        <f t="shared" ca="1" si="431"/>
        <v>0</v>
      </c>
      <c r="U608" s="46">
        <f t="shared" ca="1" si="432"/>
        <v>0</v>
      </c>
    </row>
    <row r="609" spans="1:21" ht="19.5" x14ac:dyDescent="0.3">
      <c r="A609" s="184"/>
      <c r="B609" s="185"/>
      <c r="C609" s="215" t="s">
        <v>18</v>
      </c>
      <c r="D609" s="187" t="s">
        <v>38</v>
      </c>
      <c r="E609" s="188"/>
      <c r="F609" s="188"/>
      <c r="G609" s="189"/>
      <c r="H609" s="216"/>
      <c r="I609" s="153"/>
      <c r="J609" s="153"/>
      <c r="K609" s="154"/>
      <c r="L609" s="45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1:21" ht="18.75" x14ac:dyDescent="0.25">
      <c r="A610" s="184"/>
      <c r="B610" s="185"/>
      <c r="C610" s="185"/>
      <c r="D610" s="557" t="s">
        <v>213</v>
      </c>
      <c r="E610" s="218"/>
      <c r="F610" s="218"/>
      <c r="G610" s="190"/>
      <c r="H610" s="152" t="s">
        <v>99</v>
      </c>
      <c r="I610" s="44"/>
      <c r="J610" s="44"/>
      <c r="K610" s="154"/>
      <c r="L610" s="45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1:21" ht="19.5" x14ac:dyDescent="0.3">
      <c r="A611" s="184"/>
      <c r="B611" s="185"/>
      <c r="C611" s="185"/>
      <c r="D611" s="557" t="s">
        <v>214</v>
      </c>
      <c r="E611" s="218"/>
      <c r="F611" s="218"/>
      <c r="G611" s="190"/>
      <c r="H611" s="498" t="s">
        <v>35</v>
      </c>
      <c r="I611" s="44"/>
      <c r="J611" s="44"/>
      <c r="K611" s="154"/>
      <c r="L611" s="45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1:21" ht="18.75" x14ac:dyDescent="0.25">
      <c r="A612" s="184"/>
      <c r="B612" s="185"/>
      <c r="C612" s="185"/>
      <c r="D612" s="185"/>
      <c r="E612" s="557" t="s">
        <v>215</v>
      </c>
      <c r="F612" s="218"/>
      <c r="G612" s="190"/>
      <c r="H612" s="155" t="s">
        <v>35</v>
      </c>
      <c r="I612" s="44"/>
      <c r="J612" s="44"/>
      <c r="K612" s="154"/>
      <c r="L612" s="45"/>
      <c r="M612" s="45"/>
      <c r="N612" s="45"/>
      <c r="O612" s="45"/>
      <c r="P612" s="45"/>
      <c r="Q612" s="45"/>
      <c r="R612" s="45"/>
      <c r="S612" s="45"/>
      <c r="T612" s="45"/>
      <c r="U612" s="45"/>
    </row>
    <row r="613" spans="1:21" ht="18.75" x14ac:dyDescent="0.25">
      <c r="A613" s="558"/>
      <c r="B613" s="559"/>
      <c r="C613" s="559"/>
      <c r="D613" s="559"/>
      <c r="E613" s="560" t="s">
        <v>216</v>
      </c>
      <c r="F613" s="561"/>
      <c r="G613" s="562"/>
      <c r="H613" s="563" t="s">
        <v>35</v>
      </c>
      <c r="I613" s="564"/>
      <c r="J613" s="564"/>
      <c r="K613" s="565"/>
      <c r="L613" s="566"/>
      <c r="M613" s="566"/>
      <c r="N613" s="566"/>
      <c r="O613" s="566"/>
      <c r="P613" s="566"/>
      <c r="Q613" s="566"/>
      <c r="R613" s="566"/>
      <c r="S613" s="566"/>
      <c r="T613" s="566"/>
      <c r="U613" s="566"/>
    </row>
    <row r="614" spans="1:21" ht="19.5" hidden="1" x14ac:dyDescent="0.3">
      <c r="A614" s="567"/>
      <c r="B614" s="355"/>
      <c r="C614" s="355"/>
      <c r="D614" s="21"/>
      <c r="E614" s="21"/>
      <c r="F614" s="21"/>
      <c r="G614" s="13"/>
      <c r="H614" s="568"/>
      <c r="I614" s="14"/>
      <c r="J614" s="14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:21" ht="19.5" x14ac:dyDescent="0.3">
      <c r="A615" s="569"/>
      <c r="B615" s="570" t="s">
        <v>217</v>
      </c>
      <c r="C615" s="569"/>
      <c r="D615" s="571"/>
      <c r="E615" s="571"/>
      <c r="F615" s="571"/>
      <c r="G615" s="572"/>
      <c r="H615" s="573"/>
      <c r="I615" s="574"/>
      <c r="J615" s="574"/>
      <c r="K615" s="575"/>
      <c r="L615" s="575"/>
      <c r="M615" s="575"/>
      <c r="N615" s="575"/>
      <c r="O615" s="575"/>
      <c r="P615" s="575"/>
      <c r="Q615" s="575"/>
      <c r="R615" s="575"/>
      <c r="S615" s="575"/>
      <c r="T615" s="575"/>
      <c r="U615" s="575"/>
    </row>
    <row r="616" spans="1:21" ht="19.5" x14ac:dyDescent="0.3">
      <c r="A616" s="576"/>
      <c r="B616" s="577" t="s">
        <v>218</v>
      </c>
      <c r="C616" s="576"/>
      <c r="D616" s="578"/>
      <c r="E616" s="578"/>
      <c r="F616" s="578"/>
      <c r="G616" s="579"/>
      <c r="H616" s="580" t="s">
        <v>46</v>
      </c>
      <c r="I616" s="581">
        <f t="shared" ref="I616:J616" ca="1" si="441">I627</f>
        <v>3610</v>
      </c>
      <c r="J616" s="581">
        <f t="shared" ca="1" si="441"/>
        <v>0</v>
      </c>
      <c r="K616" s="582">
        <f ca="1">IF(I616&gt;0,J616*100/I616,0)</f>
        <v>0</v>
      </c>
      <c r="L616" s="583"/>
      <c r="M616" s="583"/>
      <c r="N616" s="583"/>
      <c r="O616" s="583"/>
      <c r="P616" s="583"/>
      <c r="Q616" s="583"/>
      <c r="R616" s="583"/>
      <c r="S616" s="583"/>
      <c r="T616" s="583"/>
      <c r="U616" s="583"/>
    </row>
    <row r="617" spans="1:21" ht="19.5" x14ac:dyDescent="0.3">
      <c r="A617" s="146"/>
      <c r="B617" s="182"/>
      <c r="C617" s="215" t="s">
        <v>18</v>
      </c>
      <c r="D617" s="642" t="s">
        <v>19</v>
      </c>
      <c r="E617" s="643"/>
      <c r="F617" s="643"/>
      <c r="G617" s="644"/>
      <c r="H617" s="498" t="s">
        <v>14</v>
      </c>
      <c r="I617" s="44"/>
      <c r="J617" s="44"/>
      <c r="K617" s="45"/>
      <c r="L617" s="150">
        <f t="shared" ref="L617:N617" ca="1" si="442">L618+L619</f>
        <v>0</v>
      </c>
      <c r="M617" s="150">
        <f t="shared" ca="1" si="442"/>
        <v>0</v>
      </c>
      <c r="N617" s="150">
        <f t="shared" ca="1" si="442"/>
        <v>0</v>
      </c>
      <c r="O617" s="150">
        <f t="shared" ref="O617:O625" ca="1" si="443">IF(L617&gt;0,N617*100/L617,0)</f>
        <v>0</v>
      </c>
      <c r="P617" s="150">
        <f t="shared" ref="P617:P625" ca="1" si="444">IF(M617&gt;0,N617*100/M617,0)</f>
        <v>0</v>
      </c>
      <c r="Q617" s="150">
        <f t="shared" ref="Q617:S617" ca="1" si="445">Q618+Q619</f>
        <v>914370</v>
      </c>
      <c r="R617" s="150">
        <f t="shared" ca="1" si="445"/>
        <v>0</v>
      </c>
      <c r="S617" s="150">
        <f t="shared" ca="1" si="445"/>
        <v>8267</v>
      </c>
      <c r="T617" s="150">
        <f t="shared" ref="T617:T625" ca="1" si="446">IF(Q617&gt;0,S617*100/Q617,0)</f>
        <v>0.90411977645810782</v>
      </c>
      <c r="U617" s="150">
        <f t="shared" ref="U617:U625" ca="1" si="447">IF(R617&gt;0,S617*100/R617,0)</f>
        <v>0</v>
      </c>
    </row>
    <row r="618" spans="1:21" ht="18.75" x14ac:dyDescent="0.25">
      <c r="A618" s="146"/>
      <c r="B618" s="182"/>
      <c r="C618" s="182"/>
      <c r="D618" s="218"/>
      <c r="E618" s="48" t="s">
        <v>155</v>
      </c>
      <c r="F618" s="40"/>
      <c r="G618" s="42"/>
      <c r="H618" s="152" t="s">
        <v>14</v>
      </c>
      <c r="I618" s="44"/>
      <c r="J618" s="44"/>
      <c r="K618" s="45"/>
      <c r="L618" s="46">
        <f t="shared" ref="L618:N618" ca="1" si="448">L621+L624</f>
        <v>0</v>
      </c>
      <c r="M618" s="46">
        <f t="shared" ca="1" si="448"/>
        <v>0</v>
      </c>
      <c r="N618" s="46">
        <f t="shared" ca="1" si="448"/>
        <v>0</v>
      </c>
      <c r="O618" s="46">
        <f t="shared" ca="1" si="443"/>
        <v>0</v>
      </c>
      <c r="P618" s="46">
        <f t="shared" ca="1" si="444"/>
        <v>0</v>
      </c>
      <c r="Q618" s="46">
        <f t="shared" ref="Q618:S618" ca="1" si="449">Q621+Q624</f>
        <v>415370</v>
      </c>
      <c r="R618" s="46">
        <f t="shared" ca="1" si="449"/>
        <v>0</v>
      </c>
      <c r="S618" s="46">
        <f t="shared" ca="1" si="449"/>
        <v>0</v>
      </c>
      <c r="T618" s="46">
        <f t="shared" ca="1" si="446"/>
        <v>0</v>
      </c>
      <c r="U618" s="46">
        <f t="shared" ca="1" si="447"/>
        <v>0</v>
      </c>
    </row>
    <row r="619" spans="1:21" ht="18.75" x14ac:dyDescent="0.25">
      <c r="A619" s="146"/>
      <c r="B619" s="182"/>
      <c r="C619" s="182"/>
      <c r="D619" s="218"/>
      <c r="E619" s="48" t="s">
        <v>156</v>
      </c>
      <c r="F619" s="40"/>
      <c r="G619" s="42"/>
      <c r="H619" s="152" t="s">
        <v>14</v>
      </c>
      <c r="I619" s="44"/>
      <c r="J619" s="44"/>
      <c r="K619" s="45"/>
      <c r="L619" s="46">
        <f t="shared" ref="L619:N619" ca="1" si="450">L622+L625</f>
        <v>0</v>
      </c>
      <c r="M619" s="46">
        <f t="shared" ca="1" si="450"/>
        <v>0</v>
      </c>
      <c r="N619" s="46">
        <f t="shared" ca="1" si="450"/>
        <v>0</v>
      </c>
      <c r="O619" s="46">
        <f t="shared" ca="1" si="443"/>
        <v>0</v>
      </c>
      <c r="P619" s="46">
        <f t="shared" ca="1" si="444"/>
        <v>0</v>
      </c>
      <c r="Q619" s="46">
        <f t="shared" ref="Q619:S619" ca="1" si="451">Q622+Q625</f>
        <v>499000</v>
      </c>
      <c r="R619" s="46">
        <f t="shared" ca="1" si="451"/>
        <v>0</v>
      </c>
      <c r="S619" s="46">
        <f t="shared" ca="1" si="451"/>
        <v>8267</v>
      </c>
      <c r="T619" s="46">
        <f t="shared" ca="1" si="446"/>
        <v>1.6567134268537074</v>
      </c>
      <c r="U619" s="46">
        <f t="shared" ca="1" si="447"/>
        <v>0</v>
      </c>
    </row>
    <row r="620" spans="1:21" ht="18.75" x14ac:dyDescent="0.25">
      <c r="A620" s="146"/>
      <c r="B620" s="182"/>
      <c r="C620" s="182"/>
      <c r="D620" s="41" t="s">
        <v>22</v>
      </c>
      <c r="E620" s="40"/>
      <c r="F620" s="40"/>
      <c r="G620" s="42"/>
      <c r="H620" s="152" t="s">
        <v>14</v>
      </c>
      <c r="I620" s="153"/>
      <c r="J620" s="153"/>
      <c r="K620" s="154"/>
      <c r="L620" s="46">
        <f t="shared" ref="L620:N620" ca="1" si="452">L621+L622</f>
        <v>0</v>
      </c>
      <c r="M620" s="46">
        <f t="shared" ca="1" si="452"/>
        <v>0</v>
      </c>
      <c r="N620" s="46">
        <f t="shared" ca="1" si="452"/>
        <v>0</v>
      </c>
      <c r="O620" s="46">
        <f t="shared" ca="1" si="443"/>
        <v>0</v>
      </c>
      <c r="P620" s="46">
        <f t="shared" ca="1" si="444"/>
        <v>0</v>
      </c>
      <c r="Q620" s="46">
        <f t="shared" ref="Q620:S620" ca="1" si="453">Q621+Q622</f>
        <v>914370</v>
      </c>
      <c r="R620" s="46">
        <f t="shared" ca="1" si="453"/>
        <v>0</v>
      </c>
      <c r="S620" s="46">
        <f t="shared" ca="1" si="453"/>
        <v>8267</v>
      </c>
      <c r="T620" s="46">
        <f t="shared" ca="1" si="446"/>
        <v>0.90411977645810782</v>
      </c>
      <c r="U620" s="46">
        <f t="shared" ca="1" si="447"/>
        <v>0</v>
      </c>
    </row>
    <row r="621" spans="1:21" ht="18.75" x14ac:dyDescent="0.25">
      <c r="A621" s="146"/>
      <c r="B621" s="182"/>
      <c r="C621" s="182"/>
      <c r="D621" s="218"/>
      <c r="E621" s="48" t="s">
        <v>155</v>
      </c>
      <c r="F621" s="40"/>
      <c r="G621" s="42"/>
      <c r="H621" s="152" t="s">
        <v>14</v>
      </c>
      <c r="I621" s="44"/>
      <c r="J621" s="44"/>
      <c r="K621" s="45"/>
      <c r="L621" s="46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21" s="46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21" s="46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21" s="46">
        <f t="shared" ca="1" si="443"/>
        <v>0</v>
      </c>
      <c r="P621" s="46">
        <f t="shared" ca="1" si="444"/>
        <v>0</v>
      </c>
      <c r="Q621" s="46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21" s="46">
        <f ca="1">IFERROR(__xludf.DUMMYFUNCTION("IMPORTRANGE(""https://docs.google.com/spreadsheets/d/1ItG2mGa2ceCfYo0BwxsXqNm01IGEUdYcSSLTEv9YCik/edit?usp=sharing"",""เบิกจ่ายกองทุน!G11"")"),0)</f>
        <v>0</v>
      </c>
      <c r="S621" s="46">
        <f ca="1">IFERROR(__xludf.DUMMYFUNCTION("IMPORTRANGE(""https://docs.google.com/spreadsheets/d/1ItG2mGa2ceCfYo0BwxsXqNm01IGEUdYcSSLTEv9YCik/edit?usp=sharing"",""เบิกจ่ายกองทุน!H11"")"),0)</f>
        <v>0</v>
      </c>
      <c r="T621" s="46">
        <f t="shared" ca="1" si="446"/>
        <v>0</v>
      </c>
      <c r="U621" s="46">
        <f t="shared" ca="1" si="447"/>
        <v>0</v>
      </c>
    </row>
    <row r="622" spans="1:21" ht="18.75" x14ac:dyDescent="0.25">
      <c r="A622" s="146"/>
      <c r="B622" s="182"/>
      <c r="C622" s="182"/>
      <c r="D622" s="218"/>
      <c r="E622" s="48" t="s">
        <v>156</v>
      </c>
      <c r="F622" s="40"/>
      <c r="G622" s="42"/>
      <c r="H622" s="152" t="s">
        <v>14</v>
      </c>
      <c r="I622" s="44"/>
      <c r="J622" s="44"/>
      <c r="K622" s="45"/>
      <c r="L622" s="46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22" s="46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22" s="46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22" s="46">
        <f t="shared" ca="1" si="443"/>
        <v>0</v>
      </c>
      <c r="P622" s="46">
        <f t="shared" ca="1" si="444"/>
        <v>0</v>
      </c>
      <c r="Q622" s="46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22" s="46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0)</f>
        <v>0</v>
      </c>
      <c r="S622" s="46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8267)</f>
        <v>8267</v>
      </c>
      <c r="T622" s="46">
        <f t="shared" ca="1" si="446"/>
        <v>1.6567134268537074</v>
      </c>
      <c r="U622" s="46">
        <f t="shared" ca="1" si="447"/>
        <v>0</v>
      </c>
    </row>
    <row r="623" spans="1:21" ht="18.75" x14ac:dyDescent="0.25">
      <c r="A623" s="146"/>
      <c r="B623" s="182"/>
      <c r="C623" s="182"/>
      <c r="D623" s="41" t="s">
        <v>23</v>
      </c>
      <c r="E623" s="40"/>
      <c r="F623" s="40"/>
      <c r="G623" s="42"/>
      <c r="H623" s="155" t="s">
        <v>14</v>
      </c>
      <c r="I623" s="153"/>
      <c r="J623" s="153"/>
      <c r="K623" s="154"/>
      <c r="L623" s="46">
        <f t="shared" ref="L623:N623" ca="1" si="454">L624+L625</f>
        <v>0</v>
      </c>
      <c r="M623" s="46">
        <f t="shared" ca="1" si="454"/>
        <v>0</v>
      </c>
      <c r="N623" s="46">
        <f t="shared" ca="1" si="454"/>
        <v>0</v>
      </c>
      <c r="O623" s="46">
        <f t="shared" ca="1" si="443"/>
        <v>0</v>
      </c>
      <c r="P623" s="46">
        <f t="shared" ca="1" si="444"/>
        <v>0</v>
      </c>
      <c r="Q623" s="46">
        <f t="shared" ref="Q623:S623" ca="1" si="455">Q624+Q625</f>
        <v>0</v>
      </c>
      <c r="R623" s="46">
        <f t="shared" ca="1" si="455"/>
        <v>0</v>
      </c>
      <c r="S623" s="46">
        <f t="shared" ca="1" si="455"/>
        <v>0</v>
      </c>
      <c r="T623" s="46">
        <f t="shared" ca="1" si="446"/>
        <v>0</v>
      </c>
      <c r="U623" s="46">
        <f t="shared" ca="1" si="447"/>
        <v>0</v>
      </c>
    </row>
    <row r="624" spans="1:21" ht="18.75" x14ac:dyDescent="0.25">
      <c r="A624" s="146"/>
      <c r="B624" s="182"/>
      <c r="C624" s="182"/>
      <c r="D624" s="182"/>
      <c r="E624" s="48" t="s">
        <v>20</v>
      </c>
      <c r="F624" s="40"/>
      <c r="G624" s="42"/>
      <c r="H624" s="152" t="s">
        <v>14</v>
      </c>
      <c r="I624" s="153"/>
      <c r="J624" s="153"/>
      <c r="K624" s="154"/>
      <c r="L624" s="46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4" s="46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4" s="46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4" s="46">
        <f t="shared" ca="1" si="443"/>
        <v>0</v>
      </c>
      <c r="P624" s="46">
        <f t="shared" ca="1" si="444"/>
        <v>0</v>
      </c>
      <c r="Q624" s="156">
        <v>0</v>
      </c>
      <c r="R624" s="156">
        <v>0</v>
      </c>
      <c r="S624" s="156">
        <v>0</v>
      </c>
      <c r="T624" s="46">
        <f t="shared" si="446"/>
        <v>0</v>
      </c>
      <c r="U624" s="46">
        <f t="shared" si="447"/>
        <v>0</v>
      </c>
    </row>
    <row r="625" spans="1:21" ht="18.75" x14ac:dyDescent="0.25">
      <c r="A625" s="146"/>
      <c r="B625" s="182"/>
      <c r="C625" s="182"/>
      <c r="D625" s="182"/>
      <c r="E625" s="48" t="s">
        <v>21</v>
      </c>
      <c r="F625" s="40"/>
      <c r="G625" s="42"/>
      <c r="H625" s="155" t="s">
        <v>14</v>
      </c>
      <c r="I625" s="153"/>
      <c r="J625" s="153"/>
      <c r="K625" s="154"/>
      <c r="L625" s="46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5" s="46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5" s="46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5" s="46">
        <f t="shared" ca="1" si="443"/>
        <v>0</v>
      </c>
      <c r="P625" s="46">
        <f t="shared" ca="1" si="444"/>
        <v>0</v>
      </c>
      <c r="Q625" s="46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5" s="46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5" s="46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5" s="46">
        <f t="shared" ca="1" si="446"/>
        <v>0</v>
      </c>
      <c r="U625" s="46">
        <f t="shared" ca="1" si="447"/>
        <v>0</v>
      </c>
    </row>
    <row r="626" spans="1:21" ht="19.5" x14ac:dyDescent="0.3">
      <c r="A626" s="157"/>
      <c r="B626" s="158"/>
      <c r="C626" s="479" t="s">
        <v>18</v>
      </c>
      <c r="D626" s="584" t="s">
        <v>38</v>
      </c>
      <c r="E626" s="161"/>
      <c r="F626" s="161"/>
      <c r="G626" s="162"/>
      <c r="H626" s="242"/>
      <c r="I626" s="164"/>
      <c r="J626" s="164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</row>
    <row r="627" spans="1:21" ht="19.5" x14ac:dyDescent="0.3">
      <c r="A627" s="157"/>
      <c r="B627" s="158"/>
      <c r="C627" s="158"/>
      <c r="D627" s="585" t="s">
        <v>219</v>
      </c>
      <c r="E627" s="167"/>
      <c r="F627" s="167"/>
      <c r="G627" s="163"/>
      <c r="H627" s="586" t="s">
        <v>46</v>
      </c>
      <c r="I627" s="169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7" s="169">
        <f ca="1">J633</f>
        <v>0</v>
      </c>
      <c r="K627" s="234">
        <f ca="1">IF(I627&gt;0,J627*100/I627,0)</f>
        <v>0</v>
      </c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</row>
    <row r="628" spans="1:21" ht="18.75" x14ac:dyDescent="0.25">
      <c r="A628" s="157"/>
      <c r="B628" s="158"/>
      <c r="C628" s="158"/>
      <c r="D628" s="158"/>
      <c r="E628" s="198" t="s">
        <v>220</v>
      </c>
      <c r="F628" s="167"/>
      <c r="G628" s="163"/>
      <c r="H628" s="240" t="s">
        <v>61</v>
      </c>
      <c r="I628" s="200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8" s="200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3)</f>
        <v>3</v>
      </c>
      <c r="K628" s="201">
        <f t="shared" ref="K628:K629" ca="1" si="456">IF(I628&gt;0,(J628*100)/I628,0)</f>
        <v>10</v>
      </c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</row>
    <row r="629" spans="1:21" ht="18.75" x14ac:dyDescent="0.25">
      <c r="A629" s="157"/>
      <c r="B629" s="158"/>
      <c r="C629" s="158"/>
      <c r="D629" s="158"/>
      <c r="E629" s="198" t="s">
        <v>221</v>
      </c>
      <c r="F629" s="167"/>
      <c r="G629" s="163"/>
      <c r="H629" s="240" t="s">
        <v>61</v>
      </c>
      <c r="I629" s="200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9" s="200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1)</f>
        <v>1</v>
      </c>
      <c r="K629" s="201">
        <f t="shared" ca="1" si="456"/>
        <v>3.3333333333333335</v>
      </c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</row>
    <row r="630" spans="1:21" ht="18.75" x14ac:dyDescent="0.25">
      <c r="A630" s="157"/>
      <c r="B630" s="158"/>
      <c r="C630" s="158"/>
      <c r="D630" s="158"/>
      <c r="E630" s="198" t="s">
        <v>222</v>
      </c>
      <c r="F630" s="167"/>
      <c r="G630" s="163"/>
      <c r="H630" s="240" t="s">
        <v>46</v>
      </c>
      <c r="I630" s="196"/>
      <c r="J630" s="200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0)</f>
        <v>0</v>
      </c>
      <c r="K630" s="201">
        <f t="shared" ref="K630:K632" ca="1" si="457">IF(I$627&gt;0,J630*100/I$627,0)</f>
        <v>0</v>
      </c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</row>
    <row r="631" spans="1:21" ht="18.75" x14ac:dyDescent="0.25">
      <c r="A631" s="157"/>
      <c r="B631" s="158"/>
      <c r="C631" s="158"/>
      <c r="D631" s="158"/>
      <c r="E631" s="198" t="s">
        <v>223</v>
      </c>
      <c r="F631" s="167"/>
      <c r="G631" s="163"/>
      <c r="H631" s="240" t="s">
        <v>46</v>
      </c>
      <c r="I631" s="196"/>
      <c r="J631" s="200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0)</f>
        <v>0</v>
      </c>
      <c r="K631" s="201">
        <f t="shared" ca="1" si="457"/>
        <v>0</v>
      </c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</row>
    <row r="632" spans="1:21" ht="18.75" x14ac:dyDescent="0.25">
      <c r="A632" s="157"/>
      <c r="B632" s="158"/>
      <c r="C632" s="158"/>
      <c r="D632" s="158"/>
      <c r="E632" s="198" t="s">
        <v>224</v>
      </c>
      <c r="F632" s="167"/>
      <c r="G632" s="163"/>
      <c r="H632" s="240" t="s">
        <v>46</v>
      </c>
      <c r="I632" s="196"/>
      <c r="J632" s="200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0)</f>
        <v>0</v>
      </c>
      <c r="K632" s="201">
        <f t="shared" ca="1" si="457"/>
        <v>0</v>
      </c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</row>
    <row r="633" spans="1:21" ht="19.5" x14ac:dyDescent="0.3">
      <c r="A633" s="157"/>
      <c r="B633" s="158"/>
      <c r="C633" s="158"/>
      <c r="D633" s="158"/>
      <c r="E633" s="198" t="s">
        <v>225</v>
      </c>
      <c r="F633" s="167"/>
      <c r="G633" s="163"/>
      <c r="H633" s="240" t="s">
        <v>46</v>
      </c>
      <c r="I633" s="196"/>
      <c r="J633" s="169">
        <f ca="1">J634+J635</f>
        <v>0</v>
      </c>
      <c r="K633" s="234">
        <f ca="1">IF(I627&gt;0,J633*100/I627,0)</f>
        <v>0</v>
      </c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</row>
    <row r="634" spans="1:21" ht="18.75" x14ac:dyDescent="0.25">
      <c r="A634" s="157"/>
      <c r="B634" s="158"/>
      <c r="C634" s="158"/>
      <c r="D634" s="158"/>
      <c r="E634" s="167"/>
      <c r="F634" s="198" t="s">
        <v>226</v>
      </c>
      <c r="G634" s="163"/>
      <c r="H634" s="240" t="s">
        <v>46</v>
      </c>
      <c r="I634" s="196"/>
      <c r="J634" s="200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0)</f>
        <v>0</v>
      </c>
      <c r="K634" s="197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</row>
    <row r="635" spans="1:21" ht="18.75" x14ac:dyDescent="0.25">
      <c r="A635" s="157"/>
      <c r="B635" s="158"/>
      <c r="C635" s="158"/>
      <c r="D635" s="158"/>
      <c r="E635" s="167"/>
      <c r="F635" s="198" t="s">
        <v>227</v>
      </c>
      <c r="G635" s="163"/>
      <c r="H635" s="240" t="s">
        <v>46</v>
      </c>
      <c r="I635" s="196"/>
      <c r="J635" s="200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5" s="197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</row>
    <row r="636" spans="1:21" ht="19.5" x14ac:dyDescent="0.3">
      <c r="A636" s="157"/>
      <c r="B636" s="158"/>
      <c r="C636" s="158"/>
      <c r="D636" s="585" t="s">
        <v>228</v>
      </c>
      <c r="E636" s="167"/>
      <c r="F636" s="167"/>
      <c r="G636" s="163"/>
      <c r="H636" s="240" t="s">
        <v>46</v>
      </c>
      <c r="I636" s="169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636" s="169">
        <f ca="1">J637</f>
        <v>0</v>
      </c>
      <c r="K636" s="234">
        <f ca="1">IF(I636&gt;0,J636*100/I636,0)</f>
        <v>0</v>
      </c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</row>
    <row r="637" spans="1:21" ht="18.75" x14ac:dyDescent="0.25">
      <c r="A637" s="157"/>
      <c r="B637" s="158"/>
      <c r="C637" s="158"/>
      <c r="D637" s="158"/>
      <c r="E637" s="198" t="s">
        <v>229</v>
      </c>
      <c r="F637" s="167"/>
      <c r="G637" s="163"/>
      <c r="H637" s="240" t="s">
        <v>46</v>
      </c>
      <c r="I637" s="196"/>
      <c r="J637" s="200">
        <f ca="1">J638+J639</f>
        <v>0</v>
      </c>
      <c r="K637" s="197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</row>
    <row r="638" spans="1:21" ht="18.75" x14ac:dyDescent="0.25">
      <c r="A638" s="157"/>
      <c r="B638" s="158"/>
      <c r="C638" s="158"/>
      <c r="D638" s="158"/>
      <c r="E638" s="167"/>
      <c r="F638" s="198" t="s">
        <v>226</v>
      </c>
      <c r="G638" s="163"/>
      <c r="H638" s="240" t="s">
        <v>46</v>
      </c>
      <c r="I638" s="196"/>
      <c r="J638" s="200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8" s="197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</row>
    <row r="639" spans="1:21" ht="18.75" x14ac:dyDescent="0.25">
      <c r="A639" s="157"/>
      <c r="B639" s="158"/>
      <c r="C639" s="158"/>
      <c r="D639" s="158"/>
      <c r="E639" s="167"/>
      <c r="F639" s="198" t="s">
        <v>227</v>
      </c>
      <c r="G639" s="163"/>
      <c r="H639" s="240" t="s">
        <v>46</v>
      </c>
      <c r="I639" s="196"/>
      <c r="J639" s="200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0)</f>
        <v>0</v>
      </c>
      <c r="K639" s="197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</row>
    <row r="640" spans="1:21" ht="18.75" x14ac:dyDescent="0.25">
      <c r="A640" s="157"/>
      <c r="B640" s="158"/>
      <c r="C640" s="158"/>
      <c r="D640" s="158"/>
      <c r="E640" s="198" t="s">
        <v>230</v>
      </c>
      <c r="F640" s="167"/>
      <c r="G640" s="163"/>
      <c r="H640" s="240" t="s">
        <v>46</v>
      </c>
      <c r="I640" s="196"/>
      <c r="J640" s="200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0)</f>
        <v>0</v>
      </c>
      <c r="K640" s="197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</row>
    <row r="641" spans="1:21" ht="18.75" x14ac:dyDescent="0.25">
      <c r="A641" s="157"/>
      <c r="B641" s="158"/>
      <c r="C641" s="158"/>
      <c r="D641" s="158"/>
      <c r="E641" s="167"/>
      <c r="F641" s="198" t="s">
        <v>231</v>
      </c>
      <c r="G641" s="163"/>
      <c r="H641" s="240" t="s">
        <v>46</v>
      </c>
      <c r="I641" s="196"/>
      <c r="J641" s="200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41" s="197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</row>
    <row r="642" spans="1:21" ht="19.5" x14ac:dyDescent="0.3">
      <c r="A642" s="576"/>
      <c r="B642" s="577" t="s">
        <v>232</v>
      </c>
      <c r="C642" s="576"/>
      <c r="D642" s="578"/>
      <c r="E642" s="578"/>
      <c r="F642" s="578"/>
      <c r="G642" s="579"/>
      <c r="H642" s="587"/>
      <c r="I642" s="588"/>
      <c r="J642" s="588"/>
      <c r="K642" s="583"/>
      <c r="L642" s="583"/>
      <c r="M642" s="583"/>
      <c r="N642" s="583"/>
      <c r="O642" s="583"/>
      <c r="P642" s="583"/>
      <c r="Q642" s="583"/>
      <c r="R642" s="583"/>
      <c r="S642" s="583"/>
      <c r="T642" s="583"/>
      <c r="U642" s="583"/>
    </row>
    <row r="643" spans="1:21" ht="19.5" x14ac:dyDescent="0.3">
      <c r="A643" s="146"/>
      <c r="B643" s="182"/>
      <c r="C643" s="589" t="s">
        <v>18</v>
      </c>
      <c r="D643" s="642" t="s">
        <v>19</v>
      </c>
      <c r="E643" s="643"/>
      <c r="F643" s="643"/>
      <c r="G643" s="644"/>
      <c r="H643" s="498" t="s">
        <v>14</v>
      </c>
      <c r="I643" s="44"/>
      <c r="J643" s="44"/>
      <c r="K643" s="45"/>
      <c r="L643" s="150">
        <f t="shared" ref="L643:N643" ca="1" si="458">L644+L645</f>
        <v>0</v>
      </c>
      <c r="M643" s="150">
        <f t="shared" ca="1" si="458"/>
        <v>0</v>
      </c>
      <c r="N643" s="150">
        <f t="shared" ca="1" si="458"/>
        <v>0</v>
      </c>
      <c r="O643" s="150">
        <f t="shared" ref="O643:O651" ca="1" si="459">IF(L643&gt;0,N643*100/L643,0)</f>
        <v>0</v>
      </c>
      <c r="P643" s="150">
        <f t="shared" ref="P643:P651" ca="1" si="460">IF(M643&gt;0,N643*100/M643,0)</f>
        <v>0</v>
      </c>
      <c r="Q643" s="150">
        <f t="shared" ref="Q643:S643" ca="1" si="461">Q644+Q645</f>
        <v>1085630</v>
      </c>
      <c r="R643" s="150">
        <f t="shared" ca="1" si="461"/>
        <v>0</v>
      </c>
      <c r="S643" s="150">
        <f t="shared" ca="1" si="461"/>
        <v>3780</v>
      </c>
      <c r="T643" s="150">
        <f t="shared" ref="T643:T651" ca="1" si="462">IF(Q643&gt;0,S643*100/Q643,0)</f>
        <v>0.34818492488232639</v>
      </c>
      <c r="U643" s="150">
        <f t="shared" ref="U643:U651" ca="1" si="463">IF(R643&gt;0,S643*100/R643,0)</f>
        <v>0</v>
      </c>
    </row>
    <row r="644" spans="1:21" ht="18.75" x14ac:dyDescent="0.25">
      <c r="A644" s="146"/>
      <c r="B644" s="182"/>
      <c r="C644" s="182"/>
      <c r="D644" s="218"/>
      <c r="E644" s="48" t="s">
        <v>155</v>
      </c>
      <c r="F644" s="40"/>
      <c r="G644" s="42"/>
      <c r="H644" s="152" t="s">
        <v>14</v>
      </c>
      <c r="I644" s="44"/>
      <c r="J644" s="44"/>
      <c r="K644" s="45"/>
      <c r="L644" s="46">
        <f t="shared" ref="L644:N644" ca="1" si="464">L647+L650</f>
        <v>0</v>
      </c>
      <c r="M644" s="46">
        <f t="shared" ca="1" si="464"/>
        <v>0</v>
      </c>
      <c r="N644" s="46">
        <f t="shared" ca="1" si="464"/>
        <v>0</v>
      </c>
      <c r="O644" s="46">
        <f t="shared" ca="1" si="459"/>
        <v>0</v>
      </c>
      <c r="P644" s="46">
        <f t="shared" ca="1" si="460"/>
        <v>0</v>
      </c>
      <c r="Q644" s="46">
        <f t="shared" ref="Q644:S644" ca="1" si="465">Q647+Q650</f>
        <v>96770</v>
      </c>
      <c r="R644" s="46">
        <f t="shared" ca="1" si="465"/>
        <v>0</v>
      </c>
      <c r="S644" s="46">
        <f t="shared" ca="1" si="465"/>
        <v>0</v>
      </c>
      <c r="T644" s="46">
        <f t="shared" ca="1" si="462"/>
        <v>0</v>
      </c>
      <c r="U644" s="46">
        <f t="shared" ca="1" si="463"/>
        <v>0</v>
      </c>
    </row>
    <row r="645" spans="1:21" ht="18.75" x14ac:dyDescent="0.25">
      <c r="A645" s="146"/>
      <c r="B645" s="182"/>
      <c r="C645" s="182"/>
      <c r="D645" s="218"/>
      <c r="E645" s="48" t="s">
        <v>156</v>
      </c>
      <c r="F645" s="40"/>
      <c r="G645" s="42"/>
      <c r="H645" s="152" t="s">
        <v>14</v>
      </c>
      <c r="I645" s="44"/>
      <c r="J645" s="44"/>
      <c r="K645" s="45"/>
      <c r="L645" s="46">
        <f t="shared" ref="L645:N645" ca="1" si="466">L648+L651</f>
        <v>0</v>
      </c>
      <c r="M645" s="46">
        <f t="shared" ca="1" si="466"/>
        <v>0</v>
      </c>
      <c r="N645" s="46">
        <f t="shared" ca="1" si="466"/>
        <v>0</v>
      </c>
      <c r="O645" s="46">
        <f t="shared" ca="1" si="459"/>
        <v>0</v>
      </c>
      <c r="P645" s="46">
        <f t="shared" ca="1" si="460"/>
        <v>0</v>
      </c>
      <c r="Q645" s="46">
        <f t="shared" ref="Q645:S645" ca="1" si="467">Q648+Q651</f>
        <v>988860</v>
      </c>
      <c r="R645" s="46">
        <f t="shared" ca="1" si="467"/>
        <v>0</v>
      </c>
      <c r="S645" s="46">
        <f t="shared" ca="1" si="467"/>
        <v>3780</v>
      </c>
      <c r="T645" s="46">
        <f t="shared" ca="1" si="462"/>
        <v>0.382258358109338</v>
      </c>
      <c r="U645" s="46">
        <f t="shared" ca="1" si="463"/>
        <v>0</v>
      </c>
    </row>
    <row r="646" spans="1:21" ht="18.75" x14ac:dyDescent="0.25">
      <c r="A646" s="146"/>
      <c r="B646" s="182"/>
      <c r="C646" s="182"/>
      <c r="D646" s="41" t="s">
        <v>22</v>
      </c>
      <c r="E646" s="40"/>
      <c r="F646" s="40"/>
      <c r="G646" s="42"/>
      <c r="H646" s="152" t="s">
        <v>14</v>
      </c>
      <c r="I646" s="153"/>
      <c r="J646" s="153"/>
      <c r="K646" s="154"/>
      <c r="L646" s="46">
        <f t="shared" ref="L646:N646" ca="1" si="468">L647+L648</f>
        <v>0</v>
      </c>
      <c r="M646" s="46">
        <f t="shared" ca="1" si="468"/>
        <v>0</v>
      </c>
      <c r="N646" s="46">
        <f t="shared" ca="1" si="468"/>
        <v>0</v>
      </c>
      <c r="O646" s="46">
        <f t="shared" ca="1" si="459"/>
        <v>0</v>
      </c>
      <c r="P646" s="46">
        <f t="shared" ca="1" si="460"/>
        <v>0</v>
      </c>
      <c r="Q646" s="46">
        <f t="shared" ref="Q646:S646" ca="1" si="469">Q647+Q648</f>
        <v>1085630</v>
      </c>
      <c r="R646" s="46">
        <f t="shared" ca="1" si="469"/>
        <v>0</v>
      </c>
      <c r="S646" s="46">
        <f t="shared" ca="1" si="469"/>
        <v>3780</v>
      </c>
      <c r="T646" s="46">
        <f t="shared" ca="1" si="462"/>
        <v>0.34818492488232639</v>
      </c>
      <c r="U646" s="46">
        <f t="shared" ca="1" si="463"/>
        <v>0</v>
      </c>
    </row>
    <row r="647" spans="1:21" ht="18.75" x14ac:dyDescent="0.25">
      <c r="A647" s="146"/>
      <c r="B647" s="182"/>
      <c r="C647" s="182"/>
      <c r="D647" s="218"/>
      <c r="E647" s="48" t="s">
        <v>155</v>
      </c>
      <c r="F647" s="40"/>
      <c r="G647" s="42"/>
      <c r="H647" s="152" t="s">
        <v>14</v>
      </c>
      <c r="I647" s="44"/>
      <c r="J647" s="44"/>
      <c r="K647" s="45"/>
      <c r="L647" s="46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7" s="46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7" s="46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7" s="46">
        <f t="shared" ca="1" si="459"/>
        <v>0</v>
      </c>
      <c r="P647" s="46">
        <f t="shared" ca="1" si="460"/>
        <v>0</v>
      </c>
      <c r="Q647" s="46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7" s="46">
        <f ca="1">IFERROR(__xludf.DUMMYFUNCTION("IMPORTRANGE(""https://docs.google.com/spreadsheets/d/1ItG2mGa2ceCfYo0BwxsXqNm01IGEUdYcSSLTEv9YCik/edit?usp=sharing"",""เบิกจ่ายกองทุน!J11"")"),0)</f>
        <v>0</v>
      </c>
      <c r="S647" s="46">
        <f ca="1">IFERROR(__xludf.DUMMYFUNCTION("IMPORTRANGE(""https://docs.google.com/spreadsheets/d/1ItG2mGa2ceCfYo0BwxsXqNm01IGEUdYcSSLTEv9YCik/edit?usp=sharing"",""เบิกจ่ายกองทุน!K11"")"),0)</f>
        <v>0</v>
      </c>
      <c r="T647" s="46">
        <f t="shared" ca="1" si="462"/>
        <v>0</v>
      </c>
      <c r="U647" s="46">
        <f t="shared" ca="1" si="463"/>
        <v>0</v>
      </c>
    </row>
    <row r="648" spans="1:21" ht="18.75" x14ac:dyDescent="0.25">
      <c r="A648" s="146"/>
      <c r="B648" s="182"/>
      <c r="C648" s="182"/>
      <c r="D648" s="218"/>
      <c r="E648" s="48" t="s">
        <v>156</v>
      </c>
      <c r="F648" s="40"/>
      <c r="G648" s="42"/>
      <c r="H648" s="152" t="s">
        <v>14</v>
      </c>
      <c r="I648" s="44"/>
      <c r="J648" s="44"/>
      <c r="K648" s="45"/>
      <c r="L648" s="46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8" s="46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8" s="46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8" s="46">
        <f t="shared" ca="1" si="459"/>
        <v>0</v>
      </c>
      <c r="P648" s="46">
        <f t="shared" ca="1" si="460"/>
        <v>0</v>
      </c>
      <c r="Q648" s="46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8" s="46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0)</f>
        <v>0</v>
      </c>
      <c r="S648" s="46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3780)</f>
        <v>3780</v>
      </c>
      <c r="T648" s="46">
        <f t="shared" ca="1" si="462"/>
        <v>0.382258358109338</v>
      </c>
      <c r="U648" s="46">
        <f t="shared" ca="1" si="463"/>
        <v>0</v>
      </c>
    </row>
    <row r="649" spans="1:21" ht="18.75" x14ac:dyDescent="0.25">
      <c r="A649" s="146"/>
      <c r="B649" s="182"/>
      <c r="C649" s="182"/>
      <c r="D649" s="41" t="s">
        <v>23</v>
      </c>
      <c r="E649" s="40"/>
      <c r="F649" s="40"/>
      <c r="G649" s="42"/>
      <c r="H649" s="155" t="s">
        <v>14</v>
      </c>
      <c r="I649" s="153"/>
      <c r="J649" s="153"/>
      <c r="K649" s="154"/>
      <c r="L649" s="46">
        <f t="shared" ref="L649:N649" ca="1" si="470">L650+L651</f>
        <v>0</v>
      </c>
      <c r="M649" s="46">
        <f t="shared" ca="1" si="470"/>
        <v>0</v>
      </c>
      <c r="N649" s="46">
        <f t="shared" ca="1" si="470"/>
        <v>0</v>
      </c>
      <c r="O649" s="46">
        <f t="shared" ca="1" si="459"/>
        <v>0</v>
      </c>
      <c r="P649" s="46">
        <f t="shared" ca="1" si="460"/>
        <v>0</v>
      </c>
      <c r="Q649" s="46">
        <f t="shared" ref="Q649:S649" ca="1" si="471">Q650+Q651</f>
        <v>0</v>
      </c>
      <c r="R649" s="46">
        <f t="shared" ca="1" si="471"/>
        <v>0</v>
      </c>
      <c r="S649" s="46">
        <f t="shared" ca="1" si="471"/>
        <v>0</v>
      </c>
      <c r="T649" s="46">
        <f t="shared" ca="1" si="462"/>
        <v>0</v>
      </c>
      <c r="U649" s="46">
        <f t="shared" ca="1" si="463"/>
        <v>0</v>
      </c>
    </row>
    <row r="650" spans="1:21" ht="18.75" x14ac:dyDescent="0.25">
      <c r="A650" s="146"/>
      <c r="B650" s="182"/>
      <c r="C650" s="182"/>
      <c r="D650" s="40"/>
      <c r="E650" s="48" t="s">
        <v>20</v>
      </c>
      <c r="F650" s="40"/>
      <c r="G650" s="42"/>
      <c r="H650" s="152" t="s">
        <v>14</v>
      </c>
      <c r="I650" s="153"/>
      <c r="J650" s="153"/>
      <c r="K650" s="154"/>
      <c r="L650" s="46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50" s="46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50" s="46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50" s="46">
        <f t="shared" ca="1" si="459"/>
        <v>0</v>
      </c>
      <c r="P650" s="46">
        <f t="shared" ca="1" si="460"/>
        <v>0</v>
      </c>
      <c r="Q650" s="156">
        <v>0</v>
      </c>
      <c r="R650" s="156">
        <v>0</v>
      </c>
      <c r="S650" s="156">
        <v>0</v>
      </c>
      <c r="T650" s="46">
        <f t="shared" si="462"/>
        <v>0</v>
      </c>
      <c r="U650" s="46">
        <f t="shared" si="463"/>
        <v>0</v>
      </c>
    </row>
    <row r="651" spans="1:21" ht="18.75" x14ac:dyDescent="0.25">
      <c r="A651" s="146"/>
      <c r="B651" s="182"/>
      <c r="C651" s="182"/>
      <c r="D651" s="40"/>
      <c r="E651" s="48" t="s">
        <v>21</v>
      </c>
      <c r="F651" s="40"/>
      <c r="G651" s="42"/>
      <c r="H651" s="155" t="s">
        <v>14</v>
      </c>
      <c r="I651" s="153"/>
      <c r="J651" s="153"/>
      <c r="K651" s="154"/>
      <c r="L651" s="46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51" s="46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51" s="46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51" s="46">
        <f t="shared" ca="1" si="459"/>
        <v>0</v>
      </c>
      <c r="P651" s="46">
        <f t="shared" ca="1" si="460"/>
        <v>0</v>
      </c>
      <c r="Q651" s="46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51" s="46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51" s="46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51" s="46">
        <f t="shared" ca="1" si="462"/>
        <v>0</v>
      </c>
      <c r="U651" s="46">
        <f t="shared" ca="1" si="463"/>
        <v>0</v>
      </c>
    </row>
    <row r="652" spans="1:21" ht="19.5" x14ac:dyDescent="0.3">
      <c r="A652" s="157"/>
      <c r="B652" s="158"/>
      <c r="C652" s="590" t="s">
        <v>18</v>
      </c>
      <c r="D652" s="591" t="s">
        <v>38</v>
      </c>
      <c r="E652" s="161"/>
      <c r="F652" s="161"/>
      <c r="G652" s="162"/>
      <c r="H652" s="242"/>
      <c r="I652" s="164"/>
      <c r="J652" s="164"/>
      <c r="K652" s="165"/>
      <c r="L652" s="165"/>
      <c r="M652" s="165"/>
      <c r="N652" s="165"/>
      <c r="O652" s="165"/>
      <c r="P652" s="165"/>
      <c r="Q652" s="197"/>
      <c r="R652" s="197"/>
      <c r="S652" s="197"/>
      <c r="T652" s="165"/>
      <c r="U652" s="165"/>
    </row>
    <row r="653" spans="1:21" ht="18.75" x14ac:dyDescent="0.25">
      <c r="A653" s="272"/>
      <c r="B653" s="273"/>
      <c r="C653" s="273"/>
      <c r="D653" s="235" t="s">
        <v>233</v>
      </c>
      <c r="E653" s="231"/>
      <c r="F653" s="231"/>
      <c r="G653" s="195"/>
      <c r="H653" s="240" t="s">
        <v>46</v>
      </c>
      <c r="I653" s="592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3" s="592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0)</f>
        <v>0</v>
      </c>
      <c r="K653" s="201">
        <f t="shared" ref="K653:K655" ca="1" si="472">IF(I653&gt;0,J653*100/I653,0)</f>
        <v>0</v>
      </c>
      <c r="L653" s="197"/>
      <c r="M653" s="197"/>
      <c r="N653" s="593"/>
      <c r="O653" s="197"/>
      <c r="P653" s="197"/>
      <c r="Q653" s="197"/>
      <c r="R653" s="197"/>
      <c r="S653" s="593"/>
      <c r="T653" s="197"/>
      <c r="U653" s="197"/>
    </row>
    <row r="654" spans="1:21" ht="18.75" x14ac:dyDescent="0.25">
      <c r="A654" s="272"/>
      <c r="B654" s="273"/>
      <c r="C654" s="273"/>
      <c r="D654" s="235" t="s">
        <v>234</v>
      </c>
      <c r="E654" s="231"/>
      <c r="F654" s="231"/>
      <c r="G654" s="195"/>
      <c r="H654" s="240" t="s">
        <v>35</v>
      </c>
      <c r="I654" s="592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4" s="592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10)</f>
        <v>10</v>
      </c>
      <c r="K654" s="201">
        <f t="shared" ca="1" si="472"/>
        <v>2.9498525073746311</v>
      </c>
      <c r="L654" s="197"/>
      <c r="M654" s="197"/>
      <c r="N654" s="593"/>
      <c r="O654" s="197"/>
      <c r="P654" s="197"/>
      <c r="Q654" s="197"/>
      <c r="R654" s="197"/>
      <c r="S654" s="593"/>
      <c r="T654" s="197"/>
      <c r="U654" s="197"/>
    </row>
    <row r="655" spans="1:21" ht="19.5" x14ac:dyDescent="0.3">
      <c r="A655" s="272"/>
      <c r="B655" s="273"/>
      <c r="C655" s="273"/>
      <c r="D655" s="235" t="s">
        <v>235</v>
      </c>
      <c r="E655" s="231"/>
      <c r="F655" s="231"/>
      <c r="G655" s="195"/>
      <c r="H655" s="586" t="s">
        <v>46</v>
      </c>
      <c r="I655" s="594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5" s="169">
        <f ca="1">J658+J661</f>
        <v>121.77</v>
      </c>
      <c r="K655" s="234">
        <f t="shared" ca="1" si="472"/>
        <v>3.3035811177428105</v>
      </c>
      <c r="L655" s="197"/>
      <c r="M655" s="197"/>
      <c r="N655" s="593"/>
      <c r="O655" s="197"/>
      <c r="P655" s="197"/>
      <c r="Q655" s="197"/>
      <c r="R655" s="197"/>
      <c r="S655" s="593"/>
      <c r="T655" s="197"/>
      <c r="U655" s="197"/>
    </row>
    <row r="656" spans="1:21" ht="18.75" x14ac:dyDescent="0.25">
      <c r="A656" s="272"/>
      <c r="B656" s="273"/>
      <c r="C656" s="273"/>
      <c r="D656" s="231"/>
      <c r="E656" s="235" t="s">
        <v>236</v>
      </c>
      <c r="F656" s="231"/>
      <c r="G656" s="195"/>
      <c r="H656" s="240" t="s">
        <v>35</v>
      </c>
      <c r="I656" s="298"/>
      <c r="J656" s="200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21)</f>
        <v>21</v>
      </c>
      <c r="K656" s="197"/>
      <c r="L656" s="197"/>
      <c r="M656" s="197"/>
      <c r="N656" s="593"/>
      <c r="O656" s="197"/>
      <c r="P656" s="197"/>
      <c r="Q656" s="197"/>
      <c r="R656" s="197"/>
      <c r="S656" s="593"/>
      <c r="T656" s="197"/>
      <c r="U656" s="197"/>
    </row>
    <row r="657" spans="1:21" ht="18.75" x14ac:dyDescent="0.25">
      <c r="A657" s="272"/>
      <c r="B657" s="273"/>
      <c r="C657" s="273"/>
      <c r="D657" s="231"/>
      <c r="E657" s="231"/>
      <c r="F657" s="231"/>
      <c r="G657" s="195"/>
      <c r="H657" s="240" t="s">
        <v>34</v>
      </c>
      <c r="I657" s="298"/>
      <c r="J657" s="200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22)</f>
        <v>22</v>
      </c>
      <c r="K657" s="197"/>
      <c r="L657" s="197"/>
      <c r="M657" s="197"/>
      <c r="N657" s="593"/>
      <c r="O657" s="197"/>
      <c r="P657" s="197"/>
      <c r="Q657" s="197"/>
      <c r="R657" s="197"/>
      <c r="S657" s="593"/>
      <c r="T657" s="197"/>
      <c r="U657" s="197"/>
    </row>
    <row r="658" spans="1:21" ht="18.75" x14ac:dyDescent="0.25">
      <c r="A658" s="272"/>
      <c r="B658" s="273"/>
      <c r="C658" s="273"/>
      <c r="D658" s="231"/>
      <c r="E658" s="231"/>
      <c r="F658" s="231"/>
      <c r="G658" s="195"/>
      <c r="H658" s="240" t="s">
        <v>46</v>
      </c>
      <c r="I658" s="592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8" s="592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121.77)</f>
        <v>121.77</v>
      </c>
      <c r="K658" s="197"/>
      <c r="L658" s="197"/>
      <c r="M658" s="197"/>
      <c r="N658" s="593"/>
      <c r="O658" s="197"/>
      <c r="P658" s="197"/>
      <c r="Q658" s="197"/>
      <c r="R658" s="197"/>
      <c r="S658" s="593"/>
      <c r="T658" s="197"/>
      <c r="U658" s="197"/>
    </row>
    <row r="659" spans="1:21" ht="18.75" x14ac:dyDescent="0.25">
      <c r="A659" s="272"/>
      <c r="B659" s="273"/>
      <c r="C659" s="273"/>
      <c r="D659" s="231"/>
      <c r="E659" s="235" t="s">
        <v>237</v>
      </c>
      <c r="F659" s="231"/>
      <c r="G659" s="195"/>
      <c r="H659" s="240" t="s">
        <v>35</v>
      </c>
      <c r="I659" s="298"/>
      <c r="J659" s="200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0)</f>
        <v>0</v>
      </c>
      <c r="K659" s="197"/>
      <c r="L659" s="197"/>
      <c r="M659" s="197"/>
      <c r="N659" s="593"/>
      <c r="O659" s="197"/>
      <c r="P659" s="197"/>
      <c r="Q659" s="197"/>
      <c r="R659" s="197"/>
      <c r="S659" s="593"/>
      <c r="T659" s="197"/>
      <c r="U659" s="197"/>
    </row>
    <row r="660" spans="1:21" ht="18.75" x14ac:dyDescent="0.25">
      <c r="A660" s="272"/>
      <c r="B660" s="273"/>
      <c r="C660" s="273"/>
      <c r="D660" s="231"/>
      <c r="E660" s="231"/>
      <c r="F660" s="231"/>
      <c r="G660" s="195"/>
      <c r="H660" s="240" t="s">
        <v>34</v>
      </c>
      <c r="I660" s="298"/>
      <c r="J660" s="200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0)</f>
        <v>0</v>
      </c>
      <c r="K660" s="197"/>
      <c r="L660" s="197"/>
      <c r="M660" s="197"/>
      <c r="N660" s="593"/>
      <c r="O660" s="197"/>
      <c r="P660" s="197"/>
      <c r="Q660" s="197"/>
      <c r="R660" s="197"/>
      <c r="S660" s="593"/>
      <c r="T660" s="197"/>
      <c r="U660" s="197"/>
    </row>
    <row r="661" spans="1:21" ht="18.75" x14ac:dyDescent="0.25">
      <c r="A661" s="272"/>
      <c r="B661" s="273"/>
      <c r="C661" s="273"/>
      <c r="D661" s="231"/>
      <c r="E661" s="231"/>
      <c r="F661" s="231"/>
      <c r="G661" s="195"/>
      <c r="H661" s="240" t="s">
        <v>46</v>
      </c>
      <c r="I661" s="592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61" s="592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0)</f>
        <v>0</v>
      </c>
      <c r="K661" s="197"/>
      <c r="L661" s="197"/>
      <c r="M661" s="197"/>
      <c r="N661" s="593"/>
      <c r="O661" s="197"/>
      <c r="P661" s="197"/>
      <c r="Q661" s="197"/>
      <c r="R661" s="197"/>
      <c r="S661" s="593"/>
      <c r="T661" s="197"/>
      <c r="U661" s="197"/>
    </row>
    <row r="662" spans="1:21" ht="19.5" x14ac:dyDescent="0.3">
      <c r="A662" s="272"/>
      <c r="B662" s="273"/>
      <c r="C662" s="273"/>
      <c r="D662" s="595" t="s">
        <v>238</v>
      </c>
      <c r="E662" s="231"/>
      <c r="F662" s="231"/>
      <c r="G662" s="195"/>
      <c r="H662" s="586" t="s">
        <v>46</v>
      </c>
      <c r="I662" s="594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62" s="169">
        <f ca="1">J668+J671</f>
        <v>74.88</v>
      </c>
      <c r="K662" s="234">
        <f ca="1">IF(I662&gt;0,J662*100/I662,0)</f>
        <v>1.7434225844004656</v>
      </c>
      <c r="L662" s="197"/>
      <c r="M662" s="197"/>
      <c r="N662" s="593"/>
      <c r="O662" s="197"/>
      <c r="P662" s="197"/>
      <c r="Q662" s="197"/>
      <c r="R662" s="197"/>
      <c r="S662" s="593"/>
      <c r="T662" s="197"/>
      <c r="U662" s="197"/>
    </row>
    <row r="663" spans="1:21" ht="18.75" x14ac:dyDescent="0.25">
      <c r="A663" s="272"/>
      <c r="B663" s="273"/>
      <c r="C663" s="273"/>
      <c r="D663" s="231"/>
      <c r="E663" s="235" t="s">
        <v>239</v>
      </c>
      <c r="F663" s="231"/>
      <c r="G663" s="195"/>
      <c r="H663" s="240" t="s">
        <v>34</v>
      </c>
      <c r="I663" s="298"/>
      <c r="J663" s="200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0)</f>
        <v>0</v>
      </c>
      <c r="K663" s="197"/>
      <c r="L663" s="593"/>
      <c r="M663" s="593"/>
      <c r="N663" s="593"/>
      <c r="O663" s="197"/>
      <c r="P663" s="197"/>
      <c r="Q663" s="593"/>
      <c r="R663" s="197"/>
      <c r="S663" s="593"/>
      <c r="T663" s="197"/>
      <c r="U663" s="197"/>
    </row>
    <row r="664" spans="1:21" ht="18.75" x14ac:dyDescent="0.25">
      <c r="A664" s="272"/>
      <c r="B664" s="273"/>
      <c r="C664" s="273"/>
      <c r="D664" s="231"/>
      <c r="E664" s="231"/>
      <c r="F664" s="231"/>
      <c r="G664" s="195"/>
      <c r="H664" s="240" t="s">
        <v>46</v>
      </c>
      <c r="I664" s="298"/>
      <c r="J664" s="200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0)</f>
        <v>0</v>
      </c>
      <c r="K664" s="197"/>
      <c r="L664" s="593"/>
      <c r="M664" s="593"/>
      <c r="N664" s="593"/>
      <c r="O664" s="197"/>
      <c r="P664" s="197"/>
      <c r="Q664" s="593"/>
      <c r="R664" s="197"/>
      <c r="S664" s="593"/>
      <c r="T664" s="197"/>
      <c r="U664" s="197"/>
    </row>
    <row r="665" spans="1:21" ht="18.75" x14ac:dyDescent="0.25">
      <c r="A665" s="272"/>
      <c r="B665" s="273"/>
      <c r="C665" s="273"/>
      <c r="D665" s="231"/>
      <c r="E665" s="235" t="s">
        <v>240</v>
      </c>
      <c r="F665" s="231"/>
      <c r="G665" s="195"/>
      <c r="H665" s="242"/>
      <c r="I665" s="298"/>
      <c r="J665" s="196"/>
      <c r="K665" s="197"/>
      <c r="L665" s="593"/>
      <c r="M665" s="593"/>
      <c r="N665" s="593"/>
      <c r="O665" s="197"/>
      <c r="P665" s="197"/>
      <c r="Q665" s="593"/>
      <c r="R665" s="197"/>
      <c r="S665" s="593"/>
      <c r="T665" s="197"/>
      <c r="U665" s="197"/>
    </row>
    <row r="666" spans="1:21" ht="18.75" x14ac:dyDescent="0.25">
      <c r="A666" s="272"/>
      <c r="B666" s="273"/>
      <c r="C666" s="273"/>
      <c r="D666" s="231"/>
      <c r="E666" s="231"/>
      <c r="F666" s="235" t="s">
        <v>241</v>
      </c>
      <c r="G666" s="195"/>
      <c r="H666" s="240" t="s">
        <v>35</v>
      </c>
      <c r="I666" s="298"/>
      <c r="J666" s="200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11)</f>
        <v>11</v>
      </c>
      <c r="K666" s="197"/>
      <c r="L666" s="593"/>
      <c r="M666" s="593"/>
      <c r="N666" s="593"/>
      <c r="O666" s="197"/>
      <c r="P666" s="197"/>
      <c r="Q666" s="593"/>
      <c r="R666" s="197"/>
      <c r="S666" s="593"/>
      <c r="T666" s="197"/>
      <c r="U666" s="197"/>
    </row>
    <row r="667" spans="1:21" ht="18.75" x14ac:dyDescent="0.25">
      <c r="A667" s="272"/>
      <c r="B667" s="273"/>
      <c r="C667" s="273"/>
      <c r="D667" s="231"/>
      <c r="E667" s="231"/>
      <c r="F667" s="231"/>
      <c r="G667" s="195"/>
      <c r="H667" s="240" t="s">
        <v>34</v>
      </c>
      <c r="I667" s="298"/>
      <c r="J667" s="200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12)</f>
        <v>12</v>
      </c>
      <c r="K667" s="197"/>
      <c r="L667" s="593"/>
      <c r="M667" s="593"/>
      <c r="N667" s="593"/>
      <c r="O667" s="197"/>
      <c r="P667" s="197"/>
      <c r="Q667" s="593"/>
      <c r="R667" s="197"/>
      <c r="S667" s="593"/>
      <c r="T667" s="197"/>
      <c r="U667" s="197"/>
    </row>
    <row r="668" spans="1:21" ht="18.75" x14ac:dyDescent="0.25">
      <c r="A668" s="272"/>
      <c r="B668" s="273"/>
      <c r="C668" s="273"/>
      <c r="D668" s="231"/>
      <c r="E668" s="231"/>
      <c r="F668" s="231"/>
      <c r="G668" s="195"/>
      <c r="H668" s="240" t="s">
        <v>46</v>
      </c>
      <c r="I668" s="298"/>
      <c r="J668" s="200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74.88)</f>
        <v>74.88</v>
      </c>
      <c r="K668" s="197"/>
      <c r="L668" s="593"/>
      <c r="M668" s="593"/>
      <c r="N668" s="593"/>
      <c r="O668" s="197"/>
      <c r="P668" s="197"/>
      <c r="Q668" s="593"/>
      <c r="R668" s="197"/>
      <c r="S668" s="593"/>
      <c r="T668" s="197"/>
      <c r="U668" s="197"/>
    </row>
    <row r="669" spans="1:21" ht="18.75" x14ac:dyDescent="0.25">
      <c r="A669" s="272"/>
      <c r="B669" s="273"/>
      <c r="C669" s="273"/>
      <c r="D669" s="231"/>
      <c r="E669" s="231"/>
      <c r="F669" s="235" t="s">
        <v>242</v>
      </c>
      <c r="G669" s="195"/>
      <c r="H669" s="240" t="s">
        <v>35</v>
      </c>
      <c r="I669" s="298"/>
      <c r="J669" s="200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0)</f>
        <v>0</v>
      </c>
      <c r="K669" s="197"/>
      <c r="L669" s="593"/>
      <c r="M669" s="593"/>
      <c r="N669" s="593"/>
      <c r="O669" s="197"/>
      <c r="P669" s="197"/>
      <c r="Q669" s="593"/>
      <c r="R669" s="197"/>
      <c r="S669" s="593"/>
      <c r="T669" s="197"/>
      <c r="U669" s="197"/>
    </row>
    <row r="670" spans="1:21" ht="18.75" x14ac:dyDescent="0.25">
      <c r="A670" s="272"/>
      <c r="B670" s="273"/>
      <c r="C670" s="273"/>
      <c r="D670" s="231"/>
      <c r="E670" s="231"/>
      <c r="F670" s="231"/>
      <c r="G670" s="195"/>
      <c r="H670" s="240" t="s">
        <v>34</v>
      </c>
      <c r="I670" s="298"/>
      <c r="J670" s="200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0)</f>
        <v>0</v>
      </c>
      <c r="K670" s="197"/>
      <c r="L670" s="593"/>
      <c r="M670" s="593"/>
      <c r="N670" s="593"/>
      <c r="O670" s="197"/>
      <c r="P670" s="197"/>
      <c r="Q670" s="593"/>
      <c r="R670" s="197"/>
      <c r="S670" s="593"/>
      <c r="T670" s="197"/>
      <c r="U670" s="197"/>
    </row>
    <row r="671" spans="1:21" ht="18.75" x14ac:dyDescent="0.25">
      <c r="A671" s="272"/>
      <c r="B671" s="273"/>
      <c r="C671" s="273"/>
      <c r="D671" s="231"/>
      <c r="E671" s="231"/>
      <c r="F671" s="231"/>
      <c r="G671" s="195"/>
      <c r="H671" s="240" t="s">
        <v>46</v>
      </c>
      <c r="I671" s="298"/>
      <c r="J671" s="200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0)</f>
        <v>0</v>
      </c>
      <c r="K671" s="197"/>
      <c r="L671" s="593"/>
      <c r="M671" s="593"/>
      <c r="N671" s="593"/>
      <c r="O671" s="197"/>
      <c r="P671" s="197"/>
      <c r="Q671" s="593"/>
      <c r="R671" s="197"/>
      <c r="S671" s="593"/>
      <c r="T671" s="197"/>
      <c r="U671" s="197"/>
    </row>
    <row r="672" spans="1:21" ht="18.75" x14ac:dyDescent="0.25">
      <c r="A672" s="272"/>
      <c r="B672" s="273"/>
      <c r="C672" s="273"/>
      <c r="D672" s="235" t="s">
        <v>243</v>
      </c>
      <c r="E672" s="231"/>
      <c r="F672" s="231"/>
      <c r="G672" s="195"/>
      <c r="H672" s="240" t="s">
        <v>35</v>
      </c>
      <c r="I672" s="298"/>
      <c r="J672" s="200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35)</f>
        <v>35</v>
      </c>
      <c r="K672" s="197"/>
      <c r="L672" s="197"/>
      <c r="M672" s="197"/>
      <c r="N672" s="593"/>
      <c r="O672" s="197"/>
      <c r="P672" s="197"/>
      <c r="Q672" s="197"/>
      <c r="R672" s="197"/>
      <c r="S672" s="593"/>
      <c r="T672" s="197"/>
      <c r="U672" s="197"/>
    </row>
    <row r="673" spans="1:21" ht="18.75" x14ac:dyDescent="0.25">
      <c r="A673" s="272"/>
      <c r="B673" s="273"/>
      <c r="C673" s="273"/>
      <c r="D673" s="231"/>
      <c r="E673" s="231"/>
      <c r="F673" s="231"/>
      <c r="G673" s="195"/>
      <c r="H673" s="240" t="s">
        <v>34</v>
      </c>
      <c r="I673" s="298"/>
      <c r="J673" s="200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40)</f>
        <v>40</v>
      </c>
      <c r="K673" s="197"/>
      <c r="L673" s="593"/>
      <c r="M673" s="593"/>
      <c r="N673" s="593"/>
      <c r="O673" s="197"/>
      <c r="P673" s="197"/>
      <c r="Q673" s="593"/>
      <c r="R673" s="197"/>
      <c r="S673" s="593"/>
      <c r="T673" s="197"/>
      <c r="U673" s="197"/>
    </row>
    <row r="674" spans="1:21" ht="18.75" x14ac:dyDescent="0.25">
      <c r="A674" s="272"/>
      <c r="B674" s="273"/>
      <c r="C674" s="273"/>
      <c r="D674" s="231"/>
      <c r="E674" s="231"/>
      <c r="F674" s="231"/>
      <c r="G674" s="195"/>
      <c r="H674" s="240" t="s">
        <v>46</v>
      </c>
      <c r="I674" s="592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4" s="592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281.16)</f>
        <v>281.16000000000003</v>
      </c>
      <c r="K674" s="201">
        <f t="shared" ref="K674:K677" ca="1" si="473">IF(I674&gt;0,J674*100/I674,0)</f>
        <v>5.1884111459678914</v>
      </c>
      <c r="L674" s="593"/>
      <c r="M674" s="593"/>
      <c r="N674" s="593"/>
      <c r="O674" s="197"/>
      <c r="P674" s="197"/>
      <c r="Q674" s="593"/>
      <c r="R674" s="197"/>
      <c r="S674" s="593"/>
      <c r="T674" s="197"/>
      <c r="U674" s="197"/>
    </row>
    <row r="675" spans="1:21" ht="19.5" x14ac:dyDescent="0.3">
      <c r="A675" s="272"/>
      <c r="B675" s="273"/>
      <c r="C675" s="273"/>
      <c r="D675" s="235" t="s">
        <v>244</v>
      </c>
      <c r="E675" s="231"/>
      <c r="F675" s="231"/>
      <c r="G675" s="195"/>
      <c r="H675" s="586" t="s">
        <v>35</v>
      </c>
      <c r="I675" s="594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5" s="169">
        <f ca="1">J677+J680</f>
        <v>90</v>
      </c>
      <c r="K675" s="234">
        <f t="shared" ca="1" si="473"/>
        <v>22.443890274314214</v>
      </c>
      <c r="L675" s="593"/>
      <c r="M675" s="593"/>
      <c r="N675" s="593"/>
      <c r="O675" s="197"/>
      <c r="P675" s="197"/>
      <c r="Q675" s="593"/>
      <c r="R675" s="197"/>
      <c r="S675" s="593"/>
      <c r="T675" s="197"/>
      <c r="U675" s="197"/>
    </row>
    <row r="676" spans="1:21" ht="19.5" x14ac:dyDescent="0.3">
      <c r="A676" s="272"/>
      <c r="B676" s="273"/>
      <c r="C676" s="273"/>
      <c r="D676" s="231"/>
      <c r="E676" s="231"/>
      <c r="F676" s="231"/>
      <c r="G676" s="195"/>
      <c r="H676" s="586" t="s">
        <v>46</v>
      </c>
      <c r="I676" s="594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6" s="169">
        <f ca="1">J679+J682</f>
        <v>883.5</v>
      </c>
      <c r="K676" s="234">
        <f t="shared" ca="1" si="473"/>
        <v>19.181502388189319</v>
      </c>
      <c r="L676" s="197"/>
      <c r="M676" s="197"/>
      <c r="N676" s="593"/>
      <c r="O676" s="197"/>
      <c r="P676" s="197"/>
      <c r="Q676" s="197"/>
      <c r="R676" s="197"/>
      <c r="S676" s="593"/>
      <c r="T676" s="197"/>
      <c r="U676" s="197"/>
    </row>
    <row r="677" spans="1:21" ht="18.75" x14ac:dyDescent="0.25">
      <c r="A677" s="272"/>
      <c r="B677" s="273"/>
      <c r="C677" s="273"/>
      <c r="D677" s="231"/>
      <c r="E677" s="235" t="s">
        <v>245</v>
      </c>
      <c r="F677" s="231"/>
      <c r="G677" s="195"/>
      <c r="H677" s="240" t="s">
        <v>35</v>
      </c>
      <c r="I677" s="592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7" s="592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39)</f>
        <v>39</v>
      </c>
      <c r="K677" s="201">
        <f t="shared" ca="1" si="473"/>
        <v>13.26530612244898</v>
      </c>
      <c r="L677" s="197"/>
      <c r="M677" s="197"/>
      <c r="N677" s="593"/>
      <c r="O677" s="197"/>
      <c r="P677" s="197"/>
      <c r="Q677" s="197"/>
      <c r="R677" s="197"/>
      <c r="S677" s="593"/>
      <c r="T677" s="197"/>
      <c r="U677" s="197"/>
    </row>
    <row r="678" spans="1:21" ht="18.75" x14ac:dyDescent="0.25">
      <c r="A678" s="272"/>
      <c r="B678" s="273"/>
      <c r="C678" s="273"/>
      <c r="D678" s="231"/>
      <c r="E678" s="231"/>
      <c r="F678" s="231"/>
      <c r="G678" s="195"/>
      <c r="H678" s="240" t="s">
        <v>34</v>
      </c>
      <c r="I678" s="298"/>
      <c r="J678" s="200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47)</f>
        <v>47</v>
      </c>
      <c r="K678" s="197"/>
      <c r="L678" s="593"/>
      <c r="M678" s="593"/>
      <c r="N678" s="593"/>
      <c r="O678" s="197"/>
      <c r="P678" s="197"/>
      <c r="Q678" s="593"/>
      <c r="R678" s="197"/>
      <c r="S678" s="593"/>
      <c r="T678" s="197"/>
      <c r="U678" s="197"/>
    </row>
    <row r="679" spans="1:21" ht="18.75" x14ac:dyDescent="0.25">
      <c r="A679" s="272"/>
      <c r="B679" s="273"/>
      <c r="C679" s="273"/>
      <c r="D679" s="231"/>
      <c r="E679" s="231"/>
      <c r="F679" s="231"/>
      <c r="G679" s="195"/>
      <c r="H679" s="240" t="s">
        <v>46</v>
      </c>
      <c r="I679" s="592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9" s="592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572.56)</f>
        <v>572.55999999999995</v>
      </c>
      <c r="K679" s="201">
        <f t="shared" ref="K679:K680" ca="1" si="474">IF(I679&gt;0,J679*100/I679,0)</f>
        <v>16.201471420486698</v>
      </c>
      <c r="L679" s="593"/>
      <c r="M679" s="593"/>
      <c r="N679" s="593"/>
      <c r="O679" s="197"/>
      <c r="P679" s="197"/>
      <c r="Q679" s="593"/>
      <c r="R679" s="197"/>
      <c r="S679" s="593"/>
      <c r="T679" s="197"/>
      <c r="U679" s="197"/>
    </row>
    <row r="680" spans="1:21" ht="18.75" x14ac:dyDescent="0.25">
      <c r="A680" s="272"/>
      <c r="B680" s="273"/>
      <c r="C680" s="273"/>
      <c r="D680" s="231"/>
      <c r="E680" s="235" t="s">
        <v>246</v>
      </c>
      <c r="F680" s="231"/>
      <c r="G680" s="195"/>
      <c r="H680" s="240" t="s">
        <v>35</v>
      </c>
      <c r="I680" s="592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80" s="592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51)</f>
        <v>51</v>
      </c>
      <c r="K680" s="201">
        <f t="shared" ca="1" si="474"/>
        <v>47.663551401869157</v>
      </c>
      <c r="L680" s="197"/>
      <c r="M680" s="197"/>
      <c r="N680" s="593"/>
      <c r="O680" s="197"/>
      <c r="P680" s="197"/>
      <c r="Q680" s="197"/>
      <c r="R680" s="197"/>
      <c r="S680" s="593"/>
      <c r="T680" s="197"/>
      <c r="U680" s="197"/>
    </row>
    <row r="681" spans="1:21" ht="18.75" x14ac:dyDescent="0.25">
      <c r="A681" s="272"/>
      <c r="B681" s="273"/>
      <c r="C681" s="273"/>
      <c r="D681" s="231"/>
      <c r="E681" s="231"/>
      <c r="F681" s="231"/>
      <c r="G681" s="195"/>
      <c r="H681" s="240" t="s">
        <v>34</v>
      </c>
      <c r="I681" s="298"/>
      <c r="J681" s="200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60)</f>
        <v>60</v>
      </c>
      <c r="K681" s="197"/>
      <c r="L681" s="593"/>
      <c r="M681" s="593"/>
      <c r="N681" s="593"/>
      <c r="O681" s="197"/>
      <c r="P681" s="197"/>
      <c r="Q681" s="593"/>
      <c r="R681" s="197"/>
      <c r="S681" s="593"/>
      <c r="T681" s="197"/>
      <c r="U681" s="197"/>
    </row>
    <row r="682" spans="1:21" ht="18.75" x14ac:dyDescent="0.25">
      <c r="A682" s="272"/>
      <c r="B682" s="273"/>
      <c r="C682" s="273"/>
      <c r="D682" s="231"/>
      <c r="E682" s="231"/>
      <c r="F682" s="231"/>
      <c r="G682" s="195"/>
      <c r="H682" s="240" t="s">
        <v>46</v>
      </c>
      <c r="I682" s="592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82" s="592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310.94)</f>
        <v>310.94</v>
      </c>
      <c r="K682" s="201">
        <f t="shared" ref="K682:K683" ca="1" si="475">IF(I682&gt;0,J682*100/I682,0)</f>
        <v>29.005597014925375</v>
      </c>
      <c r="L682" s="593"/>
      <c r="M682" s="593"/>
      <c r="N682" s="593"/>
      <c r="O682" s="197"/>
      <c r="P682" s="197"/>
      <c r="Q682" s="593"/>
      <c r="R682" s="197"/>
      <c r="S682" s="593"/>
      <c r="T682" s="197"/>
      <c r="U682" s="197"/>
    </row>
    <row r="683" spans="1:21" ht="19.5" x14ac:dyDescent="0.3">
      <c r="A683" s="272"/>
      <c r="B683" s="273"/>
      <c r="C683" s="273"/>
      <c r="D683" s="235" t="s">
        <v>247</v>
      </c>
      <c r="E683" s="231"/>
      <c r="F683" s="231"/>
      <c r="G683" s="195"/>
      <c r="H683" s="586" t="s">
        <v>46</v>
      </c>
      <c r="I683" s="594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3" s="169">
        <f ca="1">J686+J689</f>
        <v>80.61</v>
      </c>
      <c r="K683" s="234">
        <f t="shared" ca="1" si="475"/>
        <v>5.9228508449669359</v>
      </c>
      <c r="L683" s="197"/>
      <c r="M683" s="197"/>
      <c r="N683" s="593"/>
      <c r="O683" s="197"/>
      <c r="P683" s="197"/>
      <c r="Q683" s="197"/>
      <c r="R683" s="197"/>
      <c r="S683" s="593"/>
      <c r="T683" s="197"/>
      <c r="U683" s="197"/>
    </row>
    <row r="684" spans="1:21" ht="18.75" x14ac:dyDescent="0.25">
      <c r="A684" s="272"/>
      <c r="B684" s="273"/>
      <c r="C684" s="273"/>
      <c r="D684" s="231"/>
      <c r="E684" s="235" t="s">
        <v>248</v>
      </c>
      <c r="F684" s="231"/>
      <c r="G684" s="195"/>
      <c r="H684" s="240" t="s">
        <v>35</v>
      </c>
      <c r="I684" s="298"/>
      <c r="J684" s="200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11)</f>
        <v>11</v>
      </c>
      <c r="K684" s="197"/>
      <c r="L684" s="593"/>
      <c r="M684" s="593"/>
      <c r="N684" s="593"/>
      <c r="O684" s="197"/>
      <c r="P684" s="197"/>
      <c r="Q684" s="593"/>
      <c r="R684" s="197"/>
      <c r="S684" s="593"/>
      <c r="T684" s="197"/>
      <c r="U684" s="197"/>
    </row>
    <row r="685" spans="1:21" ht="18.75" x14ac:dyDescent="0.25">
      <c r="A685" s="272"/>
      <c r="B685" s="273"/>
      <c r="C685" s="273"/>
      <c r="D685" s="231"/>
      <c r="E685" s="231"/>
      <c r="F685" s="231"/>
      <c r="G685" s="195"/>
      <c r="H685" s="240" t="s">
        <v>34</v>
      </c>
      <c r="I685" s="298"/>
      <c r="J685" s="200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10)</f>
        <v>10</v>
      </c>
      <c r="K685" s="197"/>
      <c r="L685" s="593"/>
      <c r="M685" s="593"/>
      <c r="N685" s="593"/>
      <c r="O685" s="197"/>
      <c r="P685" s="197"/>
      <c r="Q685" s="593"/>
      <c r="R685" s="197"/>
      <c r="S685" s="593"/>
      <c r="T685" s="197"/>
      <c r="U685" s="197"/>
    </row>
    <row r="686" spans="1:21" ht="18.75" x14ac:dyDescent="0.25">
      <c r="A686" s="272"/>
      <c r="B686" s="273"/>
      <c r="C686" s="273"/>
      <c r="D686" s="231"/>
      <c r="E686" s="231"/>
      <c r="F686" s="231"/>
      <c r="G686" s="195"/>
      <c r="H686" s="240" t="s">
        <v>46</v>
      </c>
      <c r="I686" s="298"/>
      <c r="J686" s="200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80.61)</f>
        <v>80.61</v>
      </c>
      <c r="K686" s="197"/>
      <c r="L686" s="593"/>
      <c r="M686" s="593"/>
      <c r="N686" s="593"/>
      <c r="O686" s="197"/>
      <c r="P686" s="197"/>
      <c r="Q686" s="593"/>
      <c r="R686" s="197"/>
      <c r="S686" s="593"/>
      <c r="T686" s="197"/>
      <c r="U686" s="197"/>
    </row>
    <row r="687" spans="1:21" ht="18.75" x14ac:dyDescent="0.25">
      <c r="A687" s="272"/>
      <c r="B687" s="273"/>
      <c r="C687" s="273"/>
      <c r="D687" s="231"/>
      <c r="E687" s="235" t="s">
        <v>249</v>
      </c>
      <c r="F687" s="231"/>
      <c r="G687" s="195"/>
      <c r="H687" s="240" t="s">
        <v>35</v>
      </c>
      <c r="I687" s="298"/>
      <c r="J687" s="200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0)</f>
        <v>0</v>
      </c>
      <c r="K687" s="197"/>
      <c r="L687" s="593"/>
      <c r="M687" s="593"/>
      <c r="N687" s="593"/>
      <c r="O687" s="197"/>
      <c r="P687" s="197"/>
      <c r="Q687" s="593"/>
      <c r="R687" s="197"/>
      <c r="S687" s="593"/>
      <c r="T687" s="197"/>
      <c r="U687" s="197"/>
    </row>
    <row r="688" spans="1:21" ht="18.75" x14ac:dyDescent="0.25">
      <c r="A688" s="272"/>
      <c r="B688" s="273"/>
      <c r="C688" s="273"/>
      <c r="D688" s="231"/>
      <c r="E688" s="231"/>
      <c r="F688" s="231"/>
      <c r="G688" s="195"/>
      <c r="H688" s="240" t="s">
        <v>34</v>
      </c>
      <c r="I688" s="298"/>
      <c r="J688" s="200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0)</f>
        <v>0</v>
      </c>
      <c r="K688" s="197"/>
      <c r="L688" s="593"/>
      <c r="M688" s="593"/>
      <c r="N688" s="593"/>
      <c r="O688" s="197"/>
      <c r="P688" s="197"/>
      <c r="Q688" s="593"/>
      <c r="R688" s="197"/>
      <c r="S688" s="593"/>
      <c r="T688" s="197"/>
      <c r="U688" s="197"/>
    </row>
    <row r="689" spans="1:21" ht="19.5" x14ac:dyDescent="0.3">
      <c r="A689" s="323"/>
      <c r="B689" s="596" t="s">
        <v>250</v>
      </c>
      <c r="C689" s="324"/>
      <c r="D689" s="326"/>
      <c r="E689" s="326"/>
      <c r="F689" s="326"/>
      <c r="G689" s="327"/>
      <c r="H689" s="250" t="s">
        <v>46</v>
      </c>
      <c r="I689" s="597"/>
      <c r="J689" s="251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0)</f>
        <v>0</v>
      </c>
      <c r="K689" s="4"/>
      <c r="L689" s="598"/>
      <c r="M689" s="598"/>
      <c r="N689" s="598"/>
      <c r="O689" s="4"/>
      <c r="P689" s="4"/>
      <c r="Q689" s="598"/>
      <c r="R689" s="4"/>
      <c r="S689" s="598"/>
      <c r="T689" s="4"/>
      <c r="U689" s="4"/>
    </row>
    <row r="690" spans="1:21" ht="19.5" x14ac:dyDescent="0.3">
      <c r="A690" s="599"/>
      <c r="B690" s="600" t="s">
        <v>251</v>
      </c>
      <c r="C690" s="599"/>
      <c r="D690" s="601"/>
      <c r="E690" s="601"/>
      <c r="F690" s="601"/>
      <c r="G690" s="602"/>
      <c r="H690" s="603" t="s">
        <v>35</v>
      </c>
      <c r="I690" s="604">
        <f t="shared" ref="I690:J690" ca="1" si="476">I708</f>
        <v>7300</v>
      </c>
      <c r="J690" s="604">
        <f t="shared" ca="1" si="476"/>
        <v>208</v>
      </c>
      <c r="K690" s="605">
        <f ca="1">IF(I690&gt;0,J690*100/I690,0)</f>
        <v>2.8493150684931505</v>
      </c>
      <c r="L690" s="606"/>
      <c r="M690" s="606"/>
      <c r="N690" s="606"/>
      <c r="O690" s="606"/>
      <c r="P690" s="606"/>
      <c r="Q690" s="606"/>
      <c r="R690" s="606"/>
      <c r="S690" s="606"/>
      <c r="T690" s="606"/>
      <c r="U690" s="606"/>
    </row>
    <row r="691" spans="1:21" ht="19.5" x14ac:dyDescent="0.3">
      <c r="A691" s="146"/>
      <c r="B691" s="182"/>
      <c r="C691" s="215" t="s">
        <v>18</v>
      </c>
      <c r="D691" s="642" t="s">
        <v>19</v>
      </c>
      <c r="E691" s="643"/>
      <c r="F691" s="643"/>
      <c r="G691" s="644"/>
      <c r="H691" s="498" t="s">
        <v>14</v>
      </c>
      <c r="I691" s="44"/>
      <c r="J691" s="44"/>
      <c r="K691" s="45"/>
      <c r="L691" s="150">
        <f t="shared" ref="L691:N691" ca="1" si="477">L692+L693</f>
        <v>0</v>
      </c>
      <c r="M691" s="150">
        <f t="shared" ca="1" si="477"/>
        <v>0</v>
      </c>
      <c r="N691" s="150">
        <f t="shared" ca="1" si="477"/>
        <v>0</v>
      </c>
      <c r="O691" s="150">
        <f t="shared" ref="O691:O699" ca="1" si="478">IF(L691&gt;0,N691*100/L691,0)</f>
        <v>0</v>
      </c>
      <c r="P691" s="150">
        <f t="shared" ref="P691:P699" ca="1" si="479">IF(M691&gt;0,N691*100/M691,0)</f>
        <v>0</v>
      </c>
      <c r="Q691" s="150">
        <f t="shared" ref="Q691:S691" ca="1" si="480">Q692+Q693</f>
        <v>15416500</v>
      </c>
      <c r="R691" s="150">
        <f t="shared" ca="1" si="480"/>
        <v>0</v>
      </c>
      <c r="S691" s="150">
        <f t="shared" ca="1" si="480"/>
        <v>472508</v>
      </c>
      <c r="T691" s="150">
        <f t="shared" ref="T691:T699" ca="1" si="481">IF(Q691&gt;0,S691*100/Q691,0)</f>
        <v>3.0649498913501767</v>
      </c>
      <c r="U691" s="150">
        <f t="shared" ref="U691:U699" ca="1" si="482">IF(R691&gt;0,S691*100/R691,0)</f>
        <v>0</v>
      </c>
    </row>
    <row r="692" spans="1:21" ht="18.75" x14ac:dyDescent="0.25">
      <c r="A692" s="146"/>
      <c r="B692" s="182"/>
      <c r="C692" s="182"/>
      <c r="D692" s="218"/>
      <c r="E692" s="48" t="s">
        <v>155</v>
      </c>
      <c r="F692" s="40"/>
      <c r="G692" s="42"/>
      <c r="H692" s="152" t="s">
        <v>14</v>
      </c>
      <c r="I692" s="44"/>
      <c r="J692" s="44"/>
      <c r="K692" s="45"/>
      <c r="L692" s="46">
        <f t="shared" ref="L692:N692" ca="1" si="483">L695+L698</f>
        <v>0</v>
      </c>
      <c r="M692" s="46">
        <f t="shared" ca="1" si="483"/>
        <v>0</v>
      </c>
      <c r="N692" s="46">
        <f t="shared" ca="1" si="483"/>
        <v>0</v>
      </c>
      <c r="O692" s="46">
        <f t="shared" ca="1" si="478"/>
        <v>0</v>
      </c>
      <c r="P692" s="46">
        <f t="shared" ca="1" si="479"/>
        <v>0</v>
      </c>
      <c r="Q692" s="46">
        <f t="shared" ref="Q692:S692" ca="1" si="484">Q695+Q698</f>
        <v>1570110</v>
      </c>
      <c r="R692" s="46">
        <f t="shared" ca="1" si="484"/>
        <v>0</v>
      </c>
      <c r="S692" s="46">
        <f t="shared" ca="1" si="484"/>
        <v>0</v>
      </c>
      <c r="T692" s="46">
        <f t="shared" ca="1" si="481"/>
        <v>0</v>
      </c>
      <c r="U692" s="46">
        <f t="shared" ca="1" si="482"/>
        <v>0</v>
      </c>
    </row>
    <row r="693" spans="1:21" ht="18.75" x14ac:dyDescent="0.25">
      <c r="A693" s="146"/>
      <c r="B693" s="182"/>
      <c r="C693" s="182"/>
      <c r="D693" s="218"/>
      <c r="E693" s="48" t="s">
        <v>156</v>
      </c>
      <c r="F693" s="40"/>
      <c r="G693" s="42"/>
      <c r="H693" s="152" t="s">
        <v>14</v>
      </c>
      <c r="I693" s="44"/>
      <c r="J693" s="44"/>
      <c r="K693" s="45"/>
      <c r="L693" s="46">
        <f t="shared" ref="L693:N693" ca="1" si="485">L696+L699</f>
        <v>0</v>
      </c>
      <c r="M693" s="46">
        <f t="shared" ca="1" si="485"/>
        <v>0</v>
      </c>
      <c r="N693" s="46">
        <f t="shared" ca="1" si="485"/>
        <v>0</v>
      </c>
      <c r="O693" s="46">
        <f t="shared" ca="1" si="478"/>
        <v>0</v>
      </c>
      <c r="P693" s="46">
        <f t="shared" ca="1" si="479"/>
        <v>0</v>
      </c>
      <c r="Q693" s="46">
        <f t="shared" ref="Q693:S693" ca="1" si="486">Q696+Q699</f>
        <v>13846390</v>
      </c>
      <c r="R693" s="46">
        <f t="shared" ca="1" si="486"/>
        <v>0</v>
      </c>
      <c r="S693" s="46">
        <f t="shared" ca="1" si="486"/>
        <v>472508</v>
      </c>
      <c r="T693" s="46">
        <f t="shared" ca="1" si="481"/>
        <v>3.4124995757016809</v>
      </c>
      <c r="U693" s="46">
        <f t="shared" ca="1" si="482"/>
        <v>0</v>
      </c>
    </row>
    <row r="694" spans="1:21" ht="18.75" x14ac:dyDescent="0.25">
      <c r="A694" s="146"/>
      <c r="B694" s="182"/>
      <c r="C694" s="182"/>
      <c r="D694" s="41" t="s">
        <v>22</v>
      </c>
      <c r="E694" s="40"/>
      <c r="F694" s="40"/>
      <c r="G694" s="42"/>
      <c r="H694" s="152" t="s">
        <v>14</v>
      </c>
      <c r="I694" s="153"/>
      <c r="J694" s="153"/>
      <c r="K694" s="154"/>
      <c r="L694" s="46">
        <f t="shared" ref="L694:N694" ca="1" si="487">L695+L696</f>
        <v>0</v>
      </c>
      <c r="M694" s="46">
        <f t="shared" ca="1" si="487"/>
        <v>0</v>
      </c>
      <c r="N694" s="46">
        <f t="shared" ca="1" si="487"/>
        <v>0</v>
      </c>
      <c r="O694" s="46">
        <f t="shared" ca="1" si="478"/>
        <v>0</v>
      </c>
      <c r="P694" s="46">
        <f t="shared" ca="1" si="479"/>
        <v>0</v>
      </c>
      <c r="Q694" s="46">
        <f t="shared" ref="Q694:S694" ca="1" si="488">Q695+Q696</f>
        <v>15416500</v>
      </c>
      <c r="R694" s="46">
        <f t="shared" ca="1" si="488"/>
        <v>0</v>
      </c>
      <c r="S694" s="46">
        <f t="shared" ca="1" si="488"/>
        <v>472508</v>
      </c>
      <c r="T694" s="46">
        <f t="shared" ca="1" si="481"/>
        <v>3.0649498913501767</v>
      </c>
      <c r="U694" s="46">
        <f t="shared" ca="1" si="482"/>
        <v>0</v>
      </c>
    </row>
    <row r="695" spans="1:21" ht="18.75" x14ac:dyDescent="0.25">
      <c r="A695" s="146"/>
      <c r="B695" s="182"/>
      <c r="C695" s="182"/>
      <c r="D695" s="218"/>
      <c r="E695" s="48" t="s">
        <v>155</v>
      </c>
      <c r="F695" s="40"/>
      <c r="G695" s="42"/>
      <c r="H695" s="152" t="s">
        <v>14</v>
      </c>
      <c r="I695" s="44"/>
      <c r="J695" s="44"/>
      <c r="K695" s="45"/>
      <c r="L695" s="46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5" s="46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5" s="46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5" s="46">
        <f t="shared" ca="1" si="478"/>
        <v>0</v>
      </c>
      <c r="P695" s="46">
        <f t="shared" ca="1" si="479"/>
        <v>0</v>
      </c>
      <c r="Q695" s="46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95" s="46">
        <f ca="1">IFERROR(__xludf.DUMMYFUNCTION("IMPORTRANGE(""https://docs.google.com/spreadsheets/d/1ItG2mGa2ceCfYo0BwxsXqNm01IGEUdYcSSLTEv9YCik/edit?usp=sharing"",""เบิกจ่ายกองทุน!M11"")"),0)</f>
        <v>0</v>
      </c>
      <c r="S695" s="46">
        <f ca="1">IFERROR(__xludf.DUMMYFUNCTION("IMPORTRANGE(""https://docs.google.com/spreadsheets/d/1ItG2mGa2ceCfYo0BwxsXqNm01IGEUdYcSSLTEv9YCik/edit?usp=sharing"",""เบิกจ่ายกองทุน!N11"")"),0)</f>
        <v>0</v>
      </c>
      <c r="T695" s="46">
        <f t="shared" ca="1" si="481"/>
        <v>0</v>
      </c>
      <c r="U695" s="46">
        <f t="shared" ca="1" si="482"/>
        <v>0</v>
      </c>
    </row>
    <row r="696" spans="1:21" ht="18.75" x14ac:dyDescent="0.25">
      <c r="A696" s="146"/>
      <c r="B696" s="182"/>
      <c r="C696" s="182"/>
      <c r="D696" s="218"/>
      <c r="E696" s="48" t="s">
        <v>156</v>
      </c>
      <c r="F696" s="40"/>
      <c r="G696" s="42"/>
      <c r="H696" s="152" t="s">
        <v>14</v>
      </c>
      <c r="I696" s="44"/>
      <c r="J696" s="44"/>
      <c r="K696" s="45"/>
      <c r="L696" s="46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6" s="46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6" s="46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6" s="46">
        <f t="shared" ca="1" si="478"/>
        <v>0</v>
      </c>
      <c r="P696" s="46">
        <f t="shared" ca="1" si="479"/>
        <v>0</v>
      </c>
      <c r="Q696" s="46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6" s="46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0)</f>
        <v>0</v>
      </c>
      <c r="S696" s="46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472508)</f>
        <v>472508</v>
      </c>
      <c r="T696" s="46">
        <f t="shared" ca="1" si="481"/>
        <v>3.4124995757016809</v>
      </c>
      <c r="U696" s="46">
        <f t="shared" ca="1" si="482"/>
        <v>0</v>
      </c>
    </row>
    <row r="697" spans="1:21" ht="18.75" x14ac:dyDescent="0.25">
      <c r="A697" s="146"/>
      <c r="B697" s="182"/>
      <c r="C697" s="182"/>
      <c r="D697" s="41" t="s">
        <v>23</v>
      </c>
      <c r="E697" s="40"/>
      <c r="F697" s="40"/>
      <c r="G697" s="42"/>
      <c r="H697" s="155" t="s">
        <v>14</v>
      </c>
      <c r="I697" s="153"/>
      <c r="J697" s="153"/>
      <c r="K697" s="154"/>
      <c r="L697" s="46">
        <f t="shared" ref="L697:N697" ca="1" si="489">L698+L699</f>
        <v>0</v>
      </c>
      <c r="M697" s="46">
        <f t="shared" ca="1" si="489"/>
        <v>0</v>
      </c>
      <c r="N697" s="46">
        <f t="shared" ca="1" si="489"/>
        <v>0</v>
      </c>
      <c r="O697" s="46">
        <f t="shared" ca="1" si="478"/>
        <v>0</v>
      </c>
      <c r="P697" s="46">
        <f t="shared" ca="1" si="479"/>
        <v>0</v>
      </c>
      <c r="Q697" s="46">
        <f t="shared" ref="Q697:S697" ca="1" si="490">Q698+Q699</f>
        <v>0</v>
      </c>
      <c r="R697" s="46">
        <f t="shared" ca="1" si="490"/>
        <v>0</v>
      </c>
      <c r="S697" s="46">
        <f t="shared" ca="1" si="490"/>
        <v>0</v>
      </c>
      <c r="T697" s="46">
        <f t="shared" ca="1" si="481"/>
        <v>0</v>
      </c>
      <c r="U697" s="46">
        <f t="shared" ca="1" si="482"/>
        <v>0</v>
      </c>
    </row>
    <row r="698" spans="1:21" ht="18.75" x14ac:dyDescent="0.25">
      <c r="A698" s="146"/>
      <c r="B698" s="182"/>
      <c r="C698" s="182"/>
      <c r="D698" s="40"/>
      <c r="E698" s="48" t="s">
        <v>20</v>
      </c>
      <c r="F698" s="40"/>
      <c r="G698" s="42"/>
      <c r="H698" s="152" t="s">
        <v>14</v>
      </c>
      <c r="I698" s="153"/>
      <c r="J698" s="153"/>
      <c r="K698" s="154"/>
      <c r="L698" s="46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8" s="46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8" s="46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8" s="46">
        <f t="shared" ca="1" si="478"/>
        <v>0</v>
      </c>
      <c r="P698" s="46">
        <f t="shared" ca="1" si="479"/>
        <v>0</v>
      </c>
      <c r="Q698" s="156">
        <v>0</v>
      </c>
      <c r="R698" s="156">
        <v>0</v>
      </c>
      <c r="S698" s="156">
        <v>0</v>
      </c>
      <c r="T698" s="46">
        <f t="shared" si="481"/>
        <v>0</v>
      </c>
      <c r="U698" s="46">
        <f t="shared" si="482"/>
        <v>0</v>
      </c>
    </row>
    <row r="699" spans="1:21" ht="18.75" x14ac:dyDescent="0.25">
      <c r="A699" s="146"/>
      <c r="B699" s="182"/>
      <c r="C699" s="182"/>
      <c r="D699" s="40"/>
      <c r="E699" s="48" t="s">
        <v>21</v>
      </c>
      <c r="F699" s="40"/>
      <c r="G699" s="42"/>
      <c r="H699" s="155" t="s">
        <v>14</v>
      </c>
      <c r="I699" s="153"/>
      <c r="J699" s="153"/>
      <c r="K699" s="154"/>
      <c r="L699" s="46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9" s="46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9" s="46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9" s="46">
        <f t="shared" ca="1" si="478"/>
        <v>0</v>
      </c>
      <c r="P699" s="46">
        <f t="shared" ca="1" si="479"/>
        <v>0</v>
      </c>
      <c r="Q699" s="46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9" s="46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9" s="46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9" s="46">
        <f t="shared" ca="1" si="481"/>
        <v>0</v>
      </c>
      <c r="U699" s="46">
        <f t="shared" ca="1" si="482"/>
        <v>0</v>
      </c>
    </row>
    <row r="700" spans="1:21" ht="19.5" x14ac:dyDescent="0.3">
      <c r="A700" s="184"/>
      <c r="B700" s="185"/>
      <c r="C700" s="215" t="s">
        <v>18</v>
      </c>
      <c r="D700" s="187" t="s">
        <v>38</v>
      </c>
      <c r="E700" s="188"/>
      <c r="F700" s="188"/>
      <c r="G700" s="188"/>
      <c r="H700" s="216"/>
      <c r="I700" s="153"/>
      <c r="J700" s="153"/>
      <c r="K700" s="154"/>
      <c r="L700" s="45"/>
      <c r="M700" s="45"/>
      <c r="N700" s="45"/>
      <c r="O700" s="45"/>
      <c r="P700" s="45"/>
      <c r="Q700" s="45"/>
      <c r="R700" s="45"/>
      <c r="S700" s="45"/>
      <c r="T700" s="45"/>
      <c r="U700" s="45"/>
    </row>
    <row r="701" spans="1:21" ht="18.75" x14ac:dyDescent="0.25">
      <c r="A701" s="423"/>
      <c r="B701" s="182"/>
      <c r="C701" s="182"/>
      <c r="D701" s="218"/>
      <c r="E701" s="607" t="s">
        <v>252</v>
      </c>
      <c r="F701" s="218"/>
      <c r="G701" s="190"/>
      <c r="H701" s="155" t="s">
        <v>253</v>
      </c>
      <c r="I701" s="219">
        <f ca="1">IFERROR(__xludf.DUMMYFUNCTION("IMPORTRANGE(""https://docs.google.com/spreadsheets/d/12pGRKgvn2b31Uz_fjAl3XPzZUM_F2_O-zAHL2XHEPZg/edit?usp=sharing"",""รวมเหนือ!I700"")+IMPORTRANGE(""https://docs.google.com/spreadsheets/d/1c0UfJUA6nE6esVMy0kRcX_PENtt96DMxicQpqi3tips/edit?usp=sharing"","""&amp;"รวมตะวันออกเฉียงเหนือ!I700"")+IMPORTRANGE(""https://docs.google.com/spreadsheets/d/1iNWbYmj0agxPDl_yJgGu1eIremFPVMUuMWUKAjBzvrk/edit?usp=sharing"",""รวมกลาง!I700"")+IMPORTRANGE(""https://docs.google.com/spreadsheets/d/1uenpWDAH2bchvfvsSIjpd4bRU5D1faxJOaE3"&amp;"4GQM5-c/edit?usp=sharing"",""รวมใต้!I700"")"),21)</f>
        <v>21</v>
      </c>
      <c r="J701" s="219">
        <f ca="1">IFERROR(__xludf.DUMMYFUNCTION("IMPORTRANGE(""https://docs.google.com/spreadsheets/d/12pGRKgvn2b31Uz_fjAl3XPzZUM_F2_O-zAHL2XHEPZg/edit?usp=sharing"",""รวมเหนือ!J700"")+IMPORTRANGE(""https://docs.google.com/spreadsheets/d/1c0UfJUA6nE6esVMy0kRcX_PENtt96DMxicQpqi3tips/edit?usp=sharing"","""&amp;"รวมตะวันออกเฉียงเหนือ!J700"")+IMPORTRANGE(""https://docs.google.com/spreadsheets/d/1iNWbYmj0agxPDl_yJgGu1eIremFPVMUuMWUKAjBzvrk/edit?usp=sharing"",""รวมกลาง!J700"")+IMPORTRANGE(""https://docs.google.com/spreadsheets/d/1uenpWDAH2bchvfvsSIjpd4bRU5D1faxJOaE3"&amp;"4GQM5-c/edit?usp=sharing"",""รวมใต้!J700"")"),0)</f>
        <v>0</v>
      </c>
      <c r="K701" s="608">
        <f t="shared" ref="K701:K711" ca="1" si="491">IF(I701&gt;0,J701*100/I701,0)</f>
        <v>0</v>
      </c>
      <c r="L701" s="154"/>
      <c r="M701" s="154"/>
      <c r="N701" s="45"/>
      <c r="O701" s="154"/>
      <c r="P701" s="154"/>
      <c r="Q701" s="154"/>
      <c r="R701" s="154"/>
      <c r="S701" s="45"/>
      <c r="T701" s="154"/>
      <c r="U701" s="154"/>
    </row>
    <row r="702" spans="1:21" ht="19.5" x14ac:dyDescent="0.3">
      <c r="A702" s="423"/>
      <c r="B702" s="182"/>
      <c r="C702" s="182"/>
      <c r="D702" s="218"/>
      <c r="E702" s="609" t="s">
        <v>254</v>
      </c>
      <c r="F702" s="218"/>
      <c r="G702" s="190"/>
      <c r="H702" s="149" t="s">
        <v>35</v>
      </c>
      <c r="I702" s="500">
        <f t="shared" ref="I702:J702" ca="1" si="492">I704+I706</f>
        <v>7550</v>
      </c>
      <c r="J702" s="500">
        <f t="shared" ca="1" si="492"/>
        <v>1164</v>
      </c>
      <c r="K702" s="150">
        <f t="shared" ca="1" si="491"/>
        <v>15.417218543046358</v>
      </c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</row>
    <row r="703" spans="1:21" ht="19.5" x14ac:dyDescent="0.3">
      <c r="A703" s="423"/>
      <c r="B703" s="182"/>
      <c r="C703" s="182"/>
      <c r="D703" s="218"/>
      <c r="E703" s="218"/>
      <c r="F703" s="218"/>
      <c r="G703" s="190"/>
      <c r="H703" s="149" t="s">
        <v>46</v>
      </c>
      <c r="I703" s="500">
        <v>0</v>
      </c>
      <c r="J703" s="500">
        <f ca="1">J705+J707</f>
        <v>820.43</v>
      </c>
      <c r="K703" s="150">
        <f t="shared" si="491"/>
        <v>0</v>
      </c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</row>
    <row r="704" spans="1:21" ht="18.75" x14ac:dyDescent="0.25">
      <c r="A704" s="423"/>
      <c r="B704" s="182"/>
      <c r="C704" s="182"/>
      <c r="D704" s="218"/>
      <c r="E704" s="218"/>
      <c r="F704" s="607" t="s">
        <v>255</v>
      </c>
      <c r="G704" s="190"/>
      <c r="H704" s="155" t="s">
        <v>35</v>
      </c>
      <c r="I704" s="219">
        <f ca="1">IFERROR(__xludf.DUMMYFUNCTION("IMPORTRANGE(""https://docs.google.com/spreadsheets/d/12pGRKgvn2b31Uz_fjAl3XPzZUM_F2_O-zAHL2XHEPZg/edit?usp=sharing"",""รวมเหนือ!I703"")+IMPORTRANGE(""https://docs.google.com/spreadsheets/d/1c0UfJUA6nE6esVMy0kRcX_PENtt96DMxicQpqi3tips/edit?usp=sharing"","""&amp;"รวมตะวันออกเฉียงเหนือ!I703"")+IMPORTRANGE(""https://docs.google.com/spreadsheets/d/1iNWbYmj0agxPDl_yJgGu1eIremFPVMUuMWUKAjBzvrk/edit?usp=sharing"",""รวมกลาง!I703"")+IMPORTRANGE(""https://docs.google.com/spreadsheets/d/1uenpWDAH2bchvfvsSIjpd4bRU5D1faxJOaE3"&amp;"4GQM5-c/edit?usp=sharing"",""รวมใต้!I703"")"),7300)</f>
        <v>7300</v>
      </c>
      <c r="J704" s="219">
        <f ca="1">IFERROR(__xludf.DUMMYFUNCTION("IMPORTRANGE(""https://docs.google.com/spreadsheets/d/12pGRKgvn2b31Uz_fjAl3XPzZUM_F2_O-zAHL2XHEPZg/edit?usp=sharing"",""รวมเหนือ!J703"")+IMPORTRANGE(""https://docs.google.com/spreadsheets/d/1c0UfJUA6nE6esVMy0kRcX_PENtt96DMxicQpqi3tips/edit?usp=sharing"","""&amp;"รวมตะวันออกเฉียงเหนือ!J703"")+IMPORTRANGE(""https://docs.google.com/spreadsheets/d/1iNWbYmj0agxPDl_yJgGu1eIremFPVMUuMWUKAjBzvrk/edit?usp=sharing"",""รวมกลาง!J703"")+IMPORTRANGE(""https://docs.google.com/spreadsheets/d/1uenpWDAH2bchvfvsSIjpd4bRU5D1faxJOaE3"&amp;"4GQM5-c/edit?usp=sharing"",""รวมใต้!J703"")"),1164)</f>
        <v>1164</v>
      </c>
      <c r="K704" s="46">
        <f t="shared" ca="1" si="491"/>
        <v>15.945205479452055</v>
      </c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</row>
    <row r="705" spans="1:21" ht="18.75" x14ac:dyDescent="0.25">
      <c r="A705" s="423"/>
      <c r="B705" s="182"/>
      <c r="C705" s="182"/>
      <c r="D705" s="218"/>
      <c r="E705" s="218"/>
      <c r="F705" s="218"/>
      <c r="G705" s="190"/>
      <c r="H705" s="155" t="s">
        <v>46</v>
      </c>
      <c r="I705" s="219">
        <v>0</v>
      </c>
      <c r="J705" s="219">
        <f ca="1">IFERROR(__xludf.DUMMYFUNCTION("IMPORTRANGE(""https://docs.google.com/spreadsheets/d/12pGRKgvn2b31Uz_fjAl3XPzZUM_F2_O-zAHL2XHEPZg/edit?usp=sharing"",""รวมเหนือ!J704"")+IMPORTRANGE(""https://docs.google.com/spreadsheets/d/1c0UfJUA6nE6esVMy0kRcX_PENtt96DMxicQpqi3tips/edit?usp=sharing"","""&amp;"รวมตะวันออกเฉียงเหนือ!J704"")+IMPORTRANGE(""https://docs.google.com/spreadsheets/d/1iNWbYmj0agxPDl_yJgGu1eIremFPVMUuMWUKAjBzvrk/edit?usp=sharing"",""รวมกลาง!J704"")+IMPORTRANGE(""https://docs.google.com/spreadsheets/d/1uenpWDAH2bchvfvsSIjpd4bRU5D1faxJOaE3"&amp;"4GQM5-c/edit?usp=sharing"",""รวมใต้!J704"")"),820.43)</f>
        <v>820.43</v>
      </c>
      <c r="K705" s="46">
        <f t="shared" si="491"/>
        <v>0</v>
      </c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</row>
    <row r="706" spans="1:21" ht="18.75" x14ac:dyDescent="0.25">
      <c r="A706" s="423"/>
      <c r="B706" s="182"/>
      <c r="C706" s="182"/>
      <c r="D706" s="218"/>
      <c r="E706" s="218"/>
      <c r="F706" s="607" t="s">
        <v>256</v>
      </c>
      <c r="G706" s="190"/>
      <c r="H706" s="155" t="s">
        <v>35</v>
      </c>
      <c r="I706" s="219">
        <f ca="1">IFERROR(__xludf.DUMMYFUNCTION("IMPORTRANGE(""https://docs.google.com/spreadsheets/d/12pGRKgvn2b31Uz_fjAl3XPzZUM_F2_O-zAHL2XHEPZg/edit?usp=sharing"",""รวมเหนือ!I705"")+IMPORTRANGE(""https://docs.google.com/spreadsheets/d/1c0UfJUA6nE6esVMy0kRcX_PENtt96DMxicQpqi3tips/edit?usp=sharing"","""&amp;"รวมตะวันออกเฉียงเหนือ!I705"")+IMPORTRANGE(""https://docs.google.com/spreadsheets/d/1iNWbYmj0agxPDl_yJgGu1eIremFPVMUuMWUKAjBzvrk/edit?usp=sharing"",""รวมกลาง!I705"")+IMPORTRANGE(""https://docs.google.com/spreadsheets/d/1uenpWDAH2bchvfvsSIjpd4bRU5D1faxJOaE3"&amp;"4GQM5-c/edit?usp=sharing"",""รวมใต้!I705"")"),250)</f>
        <v>250</v>
      </c>
      <c r="J706" s="219">
        <f ca="1">IFERROR(__xludf.DUMMYFUNCTION("IMPORTRANGE(""https://docs.google.com/spreadsheets/d/12pGRKgvn2b31Uz_fjAl3XPzZUM_F2_O-zAHL2XHEPZg/edit?usp=sharing"",""รวมเหนือ!J705"")+IMPORTRANGE(""https://docs.google.com/spreadsheets/d/1c0UfJUA6nE6esVMy0kRcX_PENtt96DMxicQpqi3tips/edit?usp=sharing"","""&amp;"รวมตะวันออกเฉียงเหนือ!J705"")+IMPORTRANGE(""https://docs.google.com/spreadsheets/d/1iNWbYmj0agxPDl_yJgGu1eIremFPVMUuMWUKAjBzvrk/edit?usp=sharing"",""รวมกลาง!J705"")+IMPORTRANGE(""https://docs.google.com/spreadsheets/d/1uenpWDAH2bchvfvsSIjpd4bRU5D1faxJOaE3"&amp;"4GQM5-c/edit?usp=sharing"",""รวมใต้!J705"")"),0)</f>
        <v>0</v>
      </c>
      <c r="K706" s="608">
        <f t="shared" ca="1" si="491"/>
        <v>0</v>
      </c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</row>
    <row r="707" spans="1:21" ht="18.75" x14ac:dyDescent="0.25">
      <c r="A707" s="423"/>
      <c r="B707" s="182"/>
      <c r="C707" s="182"/>
      <c r="D707" s="218"/>
      <c r="E707" s="218"/>
      <c r="F707" s="218"/>
      <c r="G707" s="190"/>
      <c r="H707" s="155" t="s">
        <v>46</v>
      </c>
      <c r="I707" s="219">
        <v>0</v>
      </c>
      <c r="J707" s="219">
        <f ca="1">IFERROR(__xludf.DUMMYFUNCTION("IMPORTRANGE(""https://docs.google.com/spreadsheets/d/12pGRKgvn2b31Uz_fjAl3XPzZUM_F2_O-zAHL2XHEPZg/edit?usp=sharing"",""รวมเหนือ!J706"")+IMPORTRANGE(""https://docs.google.com/spreadsheets/d/1c0UfJUA6nE6esVMy0kRcX_PENtt96DMxicQpqi3tips/edit?usp=sharing"","""&amp;"รวมตะวันออกเฉียงเหนือ!J706"")+IMPORTRANGE(""https://docs.google.com/spreadsheets/d/1iNWbYmj0agxPDl_yJgGu1eIremFPVMUuMWUKAjBzvrk/edit?usp=sharing"",""รวมกลาง!J706"")+IMPORTRANGE(""https://docs.google.com/spreadsheets/d/1uenpWDAH2bchvfvsSIjpd4bRU5D1faxJOaE3"&amp;"4GQM5-c/edit?usp=sharing"",""รวมใต้!J706"")"),0)</f>
        <v>0</v>
      </c>
      <c r="K707" s="46">
        <f t="shared" si="491"/>
        <v>0</v>
      </c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</row>
    <row r="708" spans="1:21" ht="18.75" x14ac:dyDescent="0.25">
      <c r="A708" s="423"/>
      <c r="B708" s="182"/>
      <c r="C708" s="182"/>
      <c r="D708" s="218"/>
      <c r="E708" s="607" t="s">
        <v>257</v>
      </c>
      <c r="F708" s="218"/>
      <c r="G708" s="190"/>
      <c r="H708" s="152" t="s">
        <v>35</v>
      </c>
      <c r="I708" s="219">
        <f ca="1">IFERROR(__xludf.DUMMYFUNCTION("IMPORTRANGE(""https://docs.google.com/spreadsheets/d/12pGRKgvn2b31Uz_fjAl3XPzZUM_F2_O-zAHL2XHEPZg/edit?usp=sharing"",""รวมเหนือ!I707"")+IMPORTRANGE(""https://docs.google.com/spreadsheets/d/1c0UfJUA6nE6esVMy0kRcX_PENtt96DMxicQpqi3tips/edit?usp=sharing"","""&amp;"รวมตะวันออกเฉียงเหนือ!I707"")+IMPORTRANGE(""https://docs.google.com/spreadsheets/d/1iNWbYmj0agxPDl_yJgGu1eIremFPVMUuMWUKAjBzvrk/edit?usp=sharing"",""รวมกลาง!I707"")+IMPORTRANGE(""https://docs.google.com/spreadsheets/d/1uenpWDAH2bchvfvsSIjpd4bRU5D1faxJOaE3"&amp;"4GQM5-c/edit?usp=sharing"",""รวมใต้!I707"")"),7300)</f>
        <v>7300</v>
      </c>
      <c r="J708" s="219">
        <f ca="1">IFERROR(__xludf.DUMMYFUNCTION("IMPORTRANGE(""https://docs.google.com/spreadsheets/d/12pGRKgvn2b31Uz_fjAl3XPzZUM_F2_O-zAHL2XHEPZg/edit?usp=sharing"",""รวมเหนือ!J707"")+IMPORTRANGE(""https://docs.google.com/spreadsheets/d/1c0UfJUA6nE6esVMy0kRcX_PENtt96DMxicQpqi3tips/edit?usp=sharing"","""&amp;"รวมตะวันออกเฉียงเหนือ!J707"")+IMPORTRANGE(""https://docs.google.com/spreadsheets/d/1iNWbYmj0agxPDl_yJgGu1eIremFPVMUuMWUKAjBzvrk/edit?usp=sharing"",""รวมกลาง!J707"")+IMPORTRANGE(""https://docs.google.com/spreadsheets/d/1uenpWDAH2bchvfvsSIjpd4bRU5D1faxJOaE3"&amp;"4GQM5-c/edit?usp=sharing"",""รวมใต้!J707"")"),208)</f>
        <v>208</v>
      </c>
      <c r="K708" s="46">
        <f t="shared" ca="1" si="491"/>
        <v>2.8493150684931505</v>
      </c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</row>
    <row r="709" spans="1:21" ht="18.75" x14ac:dyDescent="0.25">
      <c r="A709" s="423"/>
      <c r="B709" s="182"/>
      <c r="C709" s="182"/>
      <c r="D709" s="218"/>
      <c r="E709" s="217" t="s">
        <v>258</v>
      </c>
      <c r="F709" s="218"/>
      <c r="G709" s="190"/>
      <c r="H709" s="152" t="s">
        <v>46</v>
      </c>
      <c r="I709" s="219">
        <v>0</v>
      </c>
      <c r="J709" s="219">
        <f ca="1">IFERROR(__xludf.DUMMYFUNCTION("IMPORTRANGE(""https://docs.google.com/spreadsheets/d/12pGRKgvn2b31Uz_fjAl3XPzZUM_F2_O-zAHL2XHEPZg/edit?usp=sharing"",""รวมเหนือ!J708"")+IMPORTRANGE(""https://docs.google.com/spreadsheets/d/1c0UfJUA6nE6esVMy0kRcX_PENtt96DMxicQpqi3tips/edit?usp=sharing"","""&amp;"รวมตะวันออกเฉียงเหนือ!J708"")+IMPORTRANGE(""https://docs.google.com/spreadsheets/d/1iNWbYmj0agxPDl_yJgGu1eIremFPVMUuMWUKAjBzvrk/edit?usp=sharing"",""รวมกลาง!J708"")+IMPORTRANGE(""https://docs.google.com/spreadsheets/d/1uenpWDAH2bchvfvsSIjpd4bRU5D1faxJOaE3"&amp;"4GQM5-c/edit?usp=sharing"",""รวมใต้!J708"")"),114.229999999999)</f>
        <v>114.229999999999</v>
      </c>
      <c r="K709" s="46">
        <f t="shared" si="491"/>
        <v>0</v>
      </c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</row>
    <row r="710" spans="1:21" ht="18.75" x14ac:dyDescent="0.25">
      <c r="A710" s="423"/>
      <c r="B710" s="182"/>
      <c r="C710" s="182"/>
      <c r="D710" s="40"/>
      <c r="E710" s="48" t="s">
        <v>259</v>
      </c>
      <c r="F710" s="40"/>
      <c r="G710" s="42"/>
      <c r="H710" s="214" t="s">
        <v>35</v>
      </c>
      <c r="I710" s="219">
        <f ca="1">IFERROR(__xludf.DUMMYFUNCTION("IMPORTRANGE(""https://docs.google.com/spreadsheets/d/12pGRKgvn2b31Uz_fjAl3XPzZUM_F2_O-zAHL2XHEPZg/edit?usp=sharing"",""รวมเหนือ!I709"")+IMPORTRANGE(""https://docs.google.com/spreadsheets/d/1c0UfJUA6nE6esVMy0kRcX_PENtt96DMxicQpqi3tips/edit?usp=sharing"","""&amp;"รวมตะวันออกเฉียงเหนือ!I709"")+IMPORTRANGE(""https://docs.google.com/spreadsheets/d/1iNWbYmj0agxPDl_yJgGu1eIremFPVMUuMWUKAjBzvrk/edit?usp=sharing"",""รวมกลาง!I709"")+IMPORTRANGE(""https://docs.google.com/spreadsheets/d/1uenpWDAH2bchvfvsSIjpd4bRU5D1faxJOaE3"&amp;"4GQM5-c/edit?usp=sharing"",""รวมใต้!I709"")"),250)</f>
        <v>250</v>
      </c>
      <c r="J710" s="219">
        <f ca="1">IFERROR(__xludf.DUMMYFUNCTION("IMPORTRANGE(""https://docs.google.com/spreadsheets/d/12pGRKgvn2b31Uz_fjAl3XPzZUM_F2_O-zAHL2XHEPZg/edit?usp=sharing"",""รวมเหนือ!J709"")+IMPORTRANGE(""https://docs.google.com/spreadsheets/d/1c0UfJUA6nE6esVMy0kRcX_PENtt96DMxicQpqi3tips/edit?usp=sharing"","""&amp;"รวมตะวันออกเฉียงเหนือ!J709"")+IMPORTRANGE(""https://docs.google.com/spreadsheets/d/1iNWbYmj0agxPDl_yJgGu1eIremFPVMUuMWUKAjBzvrk/edit?usp=sharing"",""รวมกลาง!J709"")+IMPORTRANGE(""https://docs.google.com/spreadsheets/d/1uenpWDAH2bchvfvsSIjpd4bRU5D1faxJOaE3"&amp;"4GQM5-c/edit?usp=sharing"",""รวมใต้!J709"")"),0)</f>
        <v>0</v>
      </c>
      <c r="K710" s="46">
        <f t="shared" ca="1" si="491"/>
        <v>0</v>
      </c>
      <c r="L710" s="45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1:21" ht="18.75" x14ac:dyDescent="0.25">
      <c r="A711" s="423"/>
      <c r="B711" s="182"/>
      <c r="C711" s="182"/>
      <c r="D711" s="40"/>
      <c r="E711" s="217" t="s">
        <v>260</v>
      </c>
      <c r="F711" s="40"/>
      <c r="G711" s="42"/>
      <c r="H711" s="214" t="s">
        <v>46</v>
      </c>
      <c r="I711" s="219">
        <v>0</v>
      </c>
      <c r="J711" s="219">
        <f ca="1">IFERROR(__xludf.DUMMYFUNCTION("IMPORTRANGE(""https://docs.google.com/spreadsheets/d/12pGRKgvn2b31Uz_fjAl3XPzZUM_F2_O-zAHL2XHEPZg/edit?usp=sharing"",""รวมเหนือ!J710"")+IMPORTRANGE(""https://docs.google.com/spreadsheets/d/1c0UfJUA6nE6esVMy0kRcX_PENtt96DMxicQpqi3tips/edit?usp=sharing"","""&amp;"รวมตะวันออกเฉียงเหนือ!J710"")+IMPORTRANGE(""https://docs.google.com/spreadsheets/d/1iNWbYmj0agxPDl_yJgGu1eIremFPVMUuMWUKAjBzvrk/edit?usp=sharing"",""รวมกลาง!J710"")+IMPORTRANGE(""https://docs.google.com/spreadsheets/d/1uenpWDAH2bchvfvsSIjpd4bRU5D1faxJOaE3"&amp;"4GQM5-c/edit?usp=sharing"",""รวมใต้!J710"")"),0)</f>
        <v>0</v>
      </c>
      <c r="K711" s="46">
        <f t="shared" si="491"/>
        <v>0</v>
      </c>
      <c r="L711" s="45"/>
      <c r="M711" s="45"/>
      <c r="N711" s="45"/>
      <c r="O711" s="45"/>
      <c r="P711" s="45"/>
      <c r="Q711" s="45"/>
      <c r="R711" s="45"/>
      <c r="S711" s="45"/>
      <c r="T711" s="45"/>
      <c r="U711" s="45"/>
    </row>
    <row r="712" spans="1:21" ht="12.75" hidden="1" x14ac:dyDescent="0.2">
      <c r="A712" s="610"/>
      <c r="B712" s="611"/>
      <c r="C712" s="611"/>
      <c r="D712" s="612"/>
      <c r="E712" s="612"/>
      <c r="F712" s="612"/>
      <c r="G712" s="613"/>
      <c r="H712" s="614"/>
      <c r="I712" s="615"/>
      <c r="J712" s="615"/>
      <c r="K712" s="616"/>
      <c r="L712" s="616"/>
      <c r="M712" s="616"/>
      <c r="N712" s="616"/>
      <c r="O712" s="616"/>
      <c r="P712" s="616"/>
      <c r="Q712" s="616"/>
      <c r="R712" s="616"/>
      <c r="S712" s="616"/>
      <c r="T712" s="616"/>
      <c r="U712" s="616"/>
    </row>
    <row r="713" spans="1:21" ht="19.5" x14ac:dyDescent="0.3">
      <c r="A713" s="599"/>
      <c r="B713" s="600" t="s">
        <v>261</v>
      </c>
      <c r="C713" s="599"/>
      <c r="D713" s="601"/>
      <c r="E713" s="601"/>
      <c r="F713" s="601"/>
      <c r="G713" s="602"/>
      <c r="H713" s="603" t="s">
        <v>46</v>
      </c>
      <c r="I713" s="617"/>
      <c r="J713" s="618">
        <f>J725</f>
        <v>0</v>
      </c>
      <c r="K713" s="605">
        <f>IF(I713&gt;0,J713*100/I713,0)</f>
        <v>0</v>
      </c>
      <c r="L713" s="606"/>
      <c r="M713" s="606"/>
      <c r="N713" s="606"/>
      <c r="O713" s="606"/>
      <c r="P713" s="606"/>
      <c r="Q713" s="606"/>
      <c r="R713" s="606"/>
      <c r="S713" s="606"/>
      <c r="T713" s="606"/>
      <c r="U713" s="606"/>
    </row>
    <row r="714" spans="1:21" ht="19.5" x14ac:dyDescent="0.3">
      <c r="A714" s="599"/>
      <c r="B714" s="600" t="s">
        <v>262</v>
      </c>
      <c r="C714" s="599"/>
      <c r="D714" s="601"/>
      <c r="E714" s="601"/>
      <c r="F714" s="601"/>
      <c r="G714" s="602"/>
      <c r="H714" s="619"/>
      <c r="I714" s="617"/>
      <c r="J714" s="617"/>
      <c r="K714" s="606"/>
      <c r="L714" s="606"/>
      <c r="M714" s="606"/>
      <c r="N714" s="606"/>
      <c r="O714" s="606"/>
      <c r="P714" s="606"/>
      <c r="Q714" s="606"/>
      <c r="R714" s="606"/>
      <c r="S714" s="606"/>
      <c r="T714" s="606"/>
      <c r="U714" s="606"/>
    </row>
    <row r="715" spans="1:21" ht="19.5" x14ac:dyDescent="0.3">
      <c r="A715" s="146"/>
      <c r="B715" s="182"/>
      <c r="C715" s="589" t="s">
        <v>18</v>
      </c>
      <c r="D715" s="642" t="s">
        <v>19</v>
      </c>
      <c r="E715" s="643"/>
      <c r="F715" s="643"/>
      <c r="G715" s="644"/>
      <c r="H715" s="498" t="s">
        <v>14</v>
      </c>
      <c r="I715" s="44"/>
      <c r="J715" s="44"/>
      <c r="K715" s="45"/>
      <c r="L715" s="150">
        <f t="shared" ref="L715:N715" ca="1" si="493">L716+L717</f>
        <v>0</v>
      </c>
      <c r="M715" s="150">
        <f t="shared" ca="1" si="493"/>
        <v>0</v>
      </c>
      <c r="N715" s="150">
        <f t="shared" ca="1" si="493"/>
        <v>0</v>
      </c>
      <c r="O715" s="150">
        <f t="shared" ref="O715:O723" ca="1" si="494">IF(L715&gt;0,N715*100/L715,0)</f>
        <v>0</v>
      </c>
      <c r="P715" s="150">
        <f t="shared" ref="P715:P723" ca="1" si="495">IF(M715&gt;0,N715*100/M715,0)</f>
        <v>0</v>
      </c>
      <c r="Q715" s="150">
        <f t="shared" ref="Q715:S715" ca="1" si="496">Q716+Q717</f>
        <v>1299100</v>
      </c>
      <c r="R715" s="150">
        <f t="shared" ca="1" si="496"/>
        <v>0</v>
      </c>
      <c r="S715" s="150">
        <f t="shared" ca="1" si="496"/>
        <v>0</v>
      </c>
      <c r="T715" s="150">
        <f t="shared" ref="T715:T723" ca="1" si="497">IF(Q715&gt;0,S715*100/Q715,0)</f>
        <v>0</v>
      </c>
      <c r="U715" s="150">
        <f t="shared" ref="U715:U723" ca="1" si="498">IF(R715&gt;0,S715*100/R715,0)</f>
        <v>0</v>
      </c>
    </row>
    <row r="716" spans="1:21" ht="18.75" x14ac:dyDescent="0.25">
      <c r="A716" s="146"/>
      <c r="B716" s="182"/>
      <c r="C716" s="182"/>
      <c r="D716" s="218"/>
      <c r="E716" s="48" t="s">
        <v>155</v>
      </c>
      <c r="F716" s="40"/>
      <c r="G716" s="42"/>
      <c r="H716" s="152" t="s">
        <v>14</v>
      </c>
      <c r="I716" s="44"/>
      <c r="J716" s="44"/>
      <c r="K716" s="45"/>
      <c r="L716" s="46">
        <f t="shared" ref="L716:N716" ca="1" si="499">L719+L722</f>
        <v>0</v>
      </c>
      <c r="M716" s="46">
        <f t="shared" ca="1" si="499"/>
        <v>0</v>
      </c>
      <c r="N716" s="46">
        <f t="shared" ca="1" si="499"/>
        <v>0</v>
      </c>
      <c r="O716" s="46">
        <f t="shared" ca="1" si="494"/>
        <v>0</v>
      </c>
      <c r="P716" s="46">
        <f t="shared" ca="1" si="495"/>
        <v>0</v>
      </c>
      <c r="Q716" s="46">
        <f t="shared" ref="Q716:S716" ca="1" si="500">Q719+Q722</f>
        <v>1299100</v>
      </c>
      <c r="R716" s="46">
        <f t="shared" ca="1" si="500"/>
        <v>0</v>
      </c>
      <c r="S716" s="46">
        <f t="shared" ca="1" si="500"/>
        <v>0</v>
      </c>
      <c r="T716" s="46">
        <f t="shared" ca="1" si="497"/>
        <v>0</v>
      </c>
      <c r="U716" s="46">
        <f t="shared" ca="1" si="498"/>
        <v>0</v>
      </c>
    </row>
    <row r="717" spans="1:21" ht="18.75" x14ac:dyDescent="0.25">
      <c r="A717" s="146"/>
      <c r="B717" s="182"/>
      <c r="C717" s="182"/>
      <c r="D717" s="218"/>
      <c r="E717" s="48" t="s">
        <v>156</v>
      </c>
      <c r="F717" s="40"/>
      <c r="G717" s="42"/>
      <c r="H717" s="152" t="s">
        <v>14</v>
      </c>
      <c r="I717" s="44"/>
      <c r="J717" s="44"/>
      <c r="K717" s="45"/>
      <c r="L717" s="46">
        <f t="shared" ref="L717:N717" ca="1" si="501">L720+L723</f>
        <v>0</v>
      </c>
      <c r="M717" s="46">
        <f t="shared" ca="1" si="501"/>
        <v>0</v>
      </c>
      <c r="N717" s="46">
        <f t="shared" ca="1" si="501"/>
        <v>0</v>
      </c>
      <c r="O717" s="46">
        <f t="shared" ca="1" si="494"/>
        <v>0</v>
      </c>
      <c r="P717" s="46">
        <f t="shared" ca="1" si="495"/>
        <v>0</v>
      </c>
      <c r="Q717" s="46">
        <f t="shared" ref="Q717:S717" ca="1" si="502">Q720+Q723</f>
        <v>0</v>
      </c>
      <c r="R717" s="46">
        <f t="shared" ca="1" si="502"/>
        <v>0</v>
      </c>
      <c r="S717" s="46">
        <f t="shared" ca="1" si="502"/>
        <v>0</v>
      </c>
      <c r="T717" s="46">
        <f t="shared" ca="1" si="497"/>
        <v>0</v>
      </c>
      <c r="U717" s="46">
        <f t="shared" ca="1" si="498"/>
        <v>0</v>
      </c>
    </row>
    <row r="718" spans="1:21" ht="19.5" x14ac:dyDescent="0.3">
      <c r="A718" s="146"/>
      <c r="B718" s="182"/>
      <c r="C718" s="182"/>
      <c r="D718" s="148" t="s">
        <v>22</v>
      </c>
      <c r="E718" s="40"/>
      <c r="F718" s="40"/>
      <c r="G718" s="42"/>
      <c r="H718" s="498" t="s">
        <v>14</v>
      </c>
      <c r="I718" s="153"/>
      <c r="J718" s="153"/>
      <c r="K718" s="154"/>
      <c r="L718" s="46">
        <f t="shared" ref="L718:N718" ca="1" si="503">L719+L720</f>
        <v>0</v>
      </c>
      <c r="M718" s="46">
        <f t="shared" ca="1" si="503"/>
        <v>0</v>
      </c>
      <c r="N718" s="46">
        <f t="shared" ca="1" si="503"/>
        <v>0</v>
      </c>
      <c r="O718" s="46">
        <f t="shared" ca="1" si="494"/>
        <v>0</v>
      </c>
      <c r="P718" s="46">
        <f t="shared" ca="1" si="495"/>
        <v>0</v>
      </c>
      <c r="Q718" s="46">
        <f t="shared" ref="Q718:S718" ca="1" si="504">Q719+Q720</f>
        <v>1299100</v>
      </c>
      <c r="R718" s="46">
        <f t="shared" ca="1" si="504"/>
        <v>0</v>
      </c>
      <c r="S718" s="46">
        <f t="shared" ca="1" si="504"/>
        <v>0</v>
      </c>
      <c r="T718" s="46">
        <f t="shared" ca="1" si="497"/>
        <v>0</v>
      </c>
      <c r="U718" s="46">
        <f t="shared" ca="1" si="498"/>
        <v>0</v>
      </c>
    </row>
    <row r="719" spans="1:21" ht="18.75" x14ac:dyDescent="0.25">
      <c r="A719" s="146"/>
      <c r="B719" s="182"/>
      <c r="C719" s="182"/>
      <c r="D719" s="218"/>
      <c r="E719" s="48" t="s">
        <v>155</v>
      </c>
      <c r="F719" s="40"/>
      <c r="G719" s="42"/>
      <c r="H719" s="152" t="s">
        <v>14</v>
      </c>
      <c r="I719" s="44"/>
      <c r="J719" s="44"/>
      <c r="K719" s="45"/>
      <c r="L719" s="46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9" s="46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9" s="46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9" s="46">
        <f t="shared" ca="1" si="494"/>
        <v>0</v>
      </c>
      <c r="P719" s="46">
        <f t="shared" ca="1" si="495"/>
        <v>0</v>
      </c>
      <c r="Q719" s="46">
        <f ca="1">IFERROR(__xludf.DUMMYFUNCTION("IMPORTRANGE(""https://docs.google.com/spreadsheets/d/1ItG2mGa2ceCfYo0BwxsXqNm01IGEUdYcSSLTEv9YCik/edit?usp=sharing"",""เบิกจ่ายกองทุน!AA11"")"),1299100)</f>
        <v>1299100</v>
      </c>
      <c r="R719" s="46">
        <f ca="1">IFERROR(__xludf.DUMMYFUNCTION("IMPORTRANGE(""https://docs.google.com/spreadsheets/d/1ItG2mGa2ceCfYo0BwxsXqNm01IGEUdYcSSLTEv9YCik/edit?usp=sharing"",""เบิกจ่ายกองทุน!AB11"")"),0)</f>
        <v>0</v>
      </c>
      <c r="S719" s="46">
        <f ca="1">IFERROR(__xludf.DUMMYFUNCTION("IMPORTRANGE(""https://docs.google.com/spreadsheets/d/1ItG2mGa2ceCfYo0BwxsXqNm01IGEUdYcSSLTEv9YCik/edit?usp=sharing"",""เบิกจ่ายกองทุน!AC11"")"),0)</f>
        <v>0</v>
      </c>
      <c r="T719" s="46">
        <f t="shared" ca="1" si="497"/>
        <v>0</v>
      </c>
      <c r="U719" s="46">
        <f t="shared" ca="1" si="498"/>
        <v>0</v>
      </c>
    </row>
    <row r="720" spans="1:21" ht="18.75" x14ac:dyDescent="0.25">
      <c r="A720" s="146"/>
      <c r="B720" s="182"/>
      <c r="C720" s="182"/>
      <c r="D720" s="218"/>
      <c r="E720" s="48" t="s">
        <v>156</v>
      </c>
      <c r="F720" s="40"/>
      <c r="G720" s="42"/>
      <c r="H720" s="152" t="s">
        <v>14</v>
      </c>
      <c r="I720" s="44"/>
      <c r="J720" s="44"/>
      <c r="K720" s="45"/>
      <c r="L720" s="46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20" s="46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20" s="46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20" s="46">
        <f t="shared" ca="1" si="494"/>
        <v>0</v>
      </c>
      <c r="P720" s="46">
        <f t="shared" ca="1" si="495"/>
        <v>0</v>
      </c>
      <c r="Q720" s="46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20" s="46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20" s="46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20" s="46">
        <f t="shared" ca="1" si="497"/>
        <v>0</v>
      </c>
      <c r="U720" s="46">
        <f t="shared" ca="1" si="498"/>
        <v>0</v>
      </c>
    </row>
    <row r="721" spans="1:21" ht="19.5" x14ac:dyDescent="0.3">
      <c r="A721" s="146"/>
      <c r="B721" s="182"/>
      <c r="C721" s="182"/>
      <c r="D721" s="148" t="s">
        <v>23</v>
      </c>
      <c r="E721" s="40"/>
      <c r="F721" s="40"/>
      <c r="G721" s="42"/>
      <c r="H721" s="556" t="s">
        <v>14</v>
      </c>
      <c r="I721" s="153"/>
      <c r="J721" s="153"/>
      <c r="K721" s="154"/>
      <c r="L721" s="46">
        <f t="shared" ref="L721:N721" ca="1" si="505">L722+L723</f>
        <v>0</v>
      </c>
      <c r="M721" s="46">
        <f t="shared" ca="1" si="505"/>
        <v>0</v>
      </c>
      <c r="N721" s="46">
        <f t="shared" ca="1" si="505"/>
        <v>0</v>
      </c>
      <c r="O721" s="46">
        <f t="shared" ca="1" si="494"/>
        <v>0</v>
      </c>
      <c r="P721" s="46">
        <f t="shared" ca="1" si="495"/>
        <v>0</v>
      </c>
      <c r="Q721" s="46">
        <f t="shared" ref="Q721:S721" ca="1" si="506">Q722+Q723</f>
        <v>0</v>
      </c>
      <c r="R721" s="46">
        <f t="shared" ca="1" si="506"/>
        <v>0</v>
      </c>
      <c r="S721" s="46">
        <f t="shared" ca="1" si="506"/>
        <v>0</v>
      </c>
      <c r="T721" s="46">
        <f t="shared" ca="1" si="497"/>
        <v>0</v>
      </c>
      <c r="U721" s="46">
        <f t="shared" ca="1" si="498"/>
        <v>0</v>
      </c>
    </row>
    <row r="722" spans="1:21" ht="18.75" x14ac:dyDescent="0.25">
      <c r="A722" s="146"/>
      <c r="B722" s="182"/>
      <c r="C722" s="182"/>
      <c r="D722" s="40"/>
      <c r="E722" s="48" t="s">
        <v>20</v>
      </c>
      <c r="F722" s="40"/>
      <c r="G722" s="42"/>
      <c r="H722" s="152" t="s">
        <v>14</v>
      </c>
      <c r="I722" s="153"/>
      <c r="J722" s="153"/>
      <c r="K722" s="154"/>
      <c r="L722" s="46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22" s="46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22" s="46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22" s="46">
        <f t="shared" ca="1" si="494"/>
        <v>0</v>
      </c>
      <c r="P722" s="46">
        <f t="shared" ca="1" si="495"/>
        <v>0</v>
      </c>
      <c r="Q722" s="156">
        <v>0</v>
      </c>
      <c r="R722" s="156">
        <v>0</v>
      </c>
      <c r="S722" s="156">
        <v>0</v>
      </c>
      <c r="T722" s="46">
        <f t="shared" si="497"/>
        <v>0</v>
      </c>
      <c r="U722" s="46">
        <f t="shared" si="498"/>
        <v>0</v>
      </c>
    </row>
    <row r="723" spans="1:21" ht="18.75" x14ac:dyDescent="0.25">
      <c r="A723" s="146"/>
      <c r="B723" s="182"/>
      <c r="C723" s="182"/>
      <c r="D723" s="40"/>
      <c r="E723" s="48" t="s">
        <v>21</v>
      </c>
      <c r="F723" s="40"/>
      <c r="G723" s="42"/>
      <c r="H723" s="155" t="s">
        <v>14</v>
      </c>
      <c r="I723" s="153"/>
      <c r="J723" s="153"/>
      <c r="K723" s="154"/>
      <c r="L723" s="46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23" s="46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23" s="46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23" s="46">
        <f t="shared" ca="1" si="494"/>
        <v>0</v>
      </c>
      <c r="P723" s="46">
        <f t="shared" ca="1" si="495"/>
        <v>0</v>
      </c>
      <c r="Q723" s="46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23" s="46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23" s="46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23" s="46">
        <f t="shared" ca="1" si="497"/>
        <v>0</v>
      </c>
      <c r="U723" s="46">
        <f t="shared" ca="1" si="498"/>
        <v>0</v>
      </c>
    </row>
    <row r="724" spans="1:21" ht="19.5" x14ac:dyDescent="0.3">
      <c r="A724" s="184"/>
      <c r="B724" s="185"/>
      <c r="C724" s="589" t="s">
        <v>18</v>
      </c>
      <c r="D724" s="620" t="s">
        <v>38</v>
      </c>
      <c r="E724" s="188"/>
      <c r="F724" s="188"/>
      <c r="G724" s="189"/>
      <c r="H724" s="216"/>
      <c r="I724" s="153"/>
      <c r="J724" s="153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</row>
    <row r="725" spans="1:21" ht="18.75" x14ac:dyDescent="0.25">
      <c r="A725" s="423"/>
      <c r="B725" s="182"/>
      <c r="C725" s="182"/>
      <c r="D725" s="40"/>
      <c r="E725" s="48" t="s">
        <v>263</v>
      </c>
      <c r="F725" s="40"/>
      <c r="G725" s="42"/>
      <c r="H725" s="152" t="s">
        <v>46</v>
      </c>
      <c r="I725" s="219">
        <v>0</v>
      </c>
      <c r="J725" s="44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</row>
    <row r="726" spans="1:21" ht="18.75" x14ac:dyDescent="0.25">
      <c r="A726" s="502"/>
      <c r="B726" s="503"/>
      <c r="C726" s="503"/>
      <c r="D726" s="53"/>
      <c r="E726" s="54" t="s">
        <v>264</v>
      </c>
      <c r="F726" s="53"/>
      <c r="G726" s="55"/>
      <c r="H726" s="621" t="s">
        <v>46</v>
      </c>
      <c r="I726" s="506">
        <v>0</v>
      </c>
      <c r="J726" s="57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</row>
    <row r="727" spans="1:21" ht="19.5" x14ac:dyDescent="0.3">
      <c r="A727" s="599"/>
      <c r="B727" s="600" t="s">
        <v>265</v>
      </c>
      <c r="C727" s="599"/>
      <c r="D727" s="601"/>
      <c r="E727" s="601"/>
      <c r="F727" s="601"/>
      <c r="G727" s="602"/>
      <c r="H727" s="603" t="s">
        <v>35</v>
      </c>
      <c r="I727" s="604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27" s="604">
        <f ca="1">J743+J747+J750</f>
        <v>0</v>
      </c>
      <c r="K727" s="605">
        <f t="shared" ref="K727:K728" ca="1" si="507">IF(I727&gt;0,J727*100/I727,0)</f>
        <v>0</v>
      </c>
      <c r="L727" s="606"/>
      <c r="M727" s="606"/>
      <c r="N727" s="606"/>
      <c r="O727" s="606"/>
      <c r="P727" s="606"/>
      <c r="Q727" s="606"/>
      <c r="R727" s="606"/>
      <c r="S727" s="606"/>
      <c r="T727" s="606"/>
      <c r="U727" s="606"/>
    </row>
    <row r="728" spans="1:21" ht="19.5" x14ac:dyDescent="0.3">
      <c r="A728" s="622"/>
      <c r="B728" s="599"/>
      <c r="C728" s="599"/>
      <c r="D728" s="601"/>
      <c r="E728" s="601"/>
      <c r="F728" s="601"/>
      <c r="G728" s="602"/>
      <c r="H728" s="603" t="s">
        <v>46</v>
      </c>
      <c r="I728" s="604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8" s="604">
        <f ca="1">J753+J756</f>
        <v>0</v>
      </c>
      <c r="K728" s="605">
        <f t="shared" ca="1" si="507"/>
        <v>0</v>
      </c>
      <c r="L728" s="606"/>
      <c r="M728" s="606"/>
      <c r="N728" s="606"/>
      <c r="O728" s="606"/>
      <c r="P728" s="606"/>
      <c r="Q728" s="606"/>
      <c r="R728" s="606"/>
      <c r="S728" s="606"/>
      <c r="T728" s="606"/>
      <c r="U728" s="606"/>
    </row>
    <row r="729" spans="1:21" ht="19.5" x14ac:dyDescent="0.3">
      <c r="A729" s="146"/>
      <c r="B729" s="182"/>
      <c r="C729" s="215" t="s">
        <v>18</v>
      </c>
      <c r="D729" s="642" t="s">
        <v>19</v>
      </c>
      <c r="E729" s="643"/>
      <c r="F729" s="643"/>
      <c r="G729" s="644"/>
      <c r="H729" s="498" t="s">
        <v>14</v>
      </c>
      <c r="I729" s="44"/>
      <c r="J729" s="44"/>
      <c r="K729" s="45"/>
      <c r="L729" s="150">
        <f t="shared" ref="L729:N729" ca="1" si="508">L730+L731</f>
        <v>0</v>
      </c>
      <c r="M729" s="150">
        <f t="shared" ca="1" si="508"/>
        <v>0</v>
      </c>
      <c r="N729" s="150">
        <f t="shared" ca="1" si="508"/>
        <v>0</v>
      </c>
      <c r="O729" s="150">
        <f t="shared" ref="O729:O737" ca="1" si="509">IF(L729&gt;0,N729*100/L729,0)</f>
        <v>0</v>
      </c>
      <c r="P729" s="150">
        <f t="shared" ref="P729:P737" ca="1" si="510">IF(M729&gt;0,N729*100/M729,0)</f>
        <v>0</v>
      </c>
      <c r="Q729" s="150">
        <f t="shared" ref="Q729:S729" ca="1" si="511">Q730+Q731</f>
        <v>39499060</v>
      </c>
      <c r="R729" s="150">
        <f t="shared" ca="1" si="511"/>
        <v>0</v>
      </c>
      <c r="S729" s="150">
        <f t="shared" ca="1" si="511"/>
        <v>189650</v>
      </c>
      <c r="T729" s="150">
        <f t="shared" ref="T729:T737" ca="1" si="512">IF(Q729&gt;0,S729*100/Q729,0)</f>
        <v>0.48013800834754045</v>
      </c>
      <c r="U729" s="150">
        <f t="shared" ref="U729:U737" ca="1" si="513">IF(R729&gt;0,S729*100/R729,0)</f>
        <v>0</v>
      </c>
    </row>
    <row r="730" spans="1:21" ht="18.75" x14ac:dyDescent="0.25">
      <c r="A730" s="146"/>
      <c r="B730" s="182"/>
      <c r="C730" s="182"/>
      <c r="D730" s="218"/>
      <c r="E730" s="48" t="s">
        <v>155</v>
      </c>
      <c r="F730" s="40"/>
      <c r="G730" s="42"/>
      <c r="H730" s="152" t="s">
        <v>14</v>
      </c>
      <c r="I730" s="44"/>
      <c r="J730" s="44"/>
      <c r="K730" s="45"/>
      <c r="L730" s="46">
        <f t="shared" ref="L730:N730" ca="1" si="514">L733+L736</f>
        <v>0</v>
      </c>
      <c r="M730" s="46">
        <f t="shared" ca="1" si="514"/>
        <v>0</v>
      </c>
      <c r="N730" s="46">
        <f t="shared" ca="1" si="514"/>
        <v>0</v>
      </c>
      <c r="O730" s="46">
        <f t="shared" ca="1" si="509"/>
        <v>0</v>
      </c>
      <c r="P730" s="46">
        <f t="shared" ca="1" si="510"/>
        <v>0</v>
      </c>
      <c r="Q730" s="46">
        <f t="shared" ref="Q730:S730" ca="1" si="515">Q733+Q736</f>
        <v>2877680</v>
      </c>
      <c r="R730" s="46">
        <f t="shared" ca="1" si="515"/>
        <v>0</v>
      </c>
      <c r="S730" s="46">
        <f t="shared" ca="1" si="515"/>
        <v>0</v>
      </c>
      <c r="T730" s="46">
        <f t="shared" ca="1" si="512"/>
        <v>0</v>
      </c>
      <c r="U730" s="46">
        <f t="shared" ca="1" si="513"/>
        <v>0</v>
      </c>
    </row>
    <row r="731" spans="1:21" ht="18.75" x14ac:dyDescent="0.25">
      <c r="A731" s="146"/>
      <c r="B731" s="182"/>
      <c r="C731" s="182"/>
      <c r="D731" s="218"/>
      <c r="E731" s="48" t="s">
        <v>156</v>
      </c>
      <c r="F731" s="40"/>
      <c r="G731" s="42"/>
      <c r="H731" s="152" t="s">
        <v>14</v>
      </c>
      <c r="I731" s="44"/>
      <c r="J731" s="44"/>
      <c r="K731" s="45"/>
      <c r="L731" s="46">
        <f t="shared" ref="L731:N731" ca="1" si="516">L734+L737</f>
        <v>0</v>
      </c>
      <c r="M731" s="46">
        <f t="shared" ca="1" si="516"/>
        <v>0</v>
      </c>
      <c r="N731" s="46">
        <f t="shared" ca="1" si="516"/>
        <v>0</v>
      </c>
      <c r="O731" s="46">
        <f t="shared" ca="1" si="509"/>
        <v>0</v>
      </c>
      <c r="P731" s="46">
        <f t="shared" ca="1" si="510"/>
        <v>0</v>
      </c>
      <c r="Q731" s="46">
        <f t="shared" ref="Q731:S731" ca="1" si="517">Q734+Q737</f>
        <v>36621380</v>
      </c>
      <c r="R731" s="46">
        <f t="shared" ca="1" si="517"/>
        <v>0</v>
      </c>
      <c r="S731" s="46">
        <f t="shared" ca="1" si="517"/>
        <v>189650</v>
      </c>
      <c r="T731" s="46">
        <f t="shared" ca="1" si="512"/>
        <v>0.51786688540956127</v>
      </c>
      <c r="U731" s="46">
        <f t="shared" ca="1" si="513"/>
        <v>0</v>
      </c>
    </row>
    <row r="732" spans="1:21" ht="18.75" x14ac:dyDescent="0.25">
      <c r="A732" s="146"/>
      <c r="B732" s="182"/>
      <c r="C732" s="182"/>
      <c r="D732" s="41" t="s">
        <v>22</v>
      </c>
      <c r="E732" s="40"/>
      <c r="F732" s="40"/>
      <c r="G732" s="42"/>
      <c r="H732" s="152" t="s">
        <v>14</v>
      </c>
      <c r="I732" s="153"/>
      <c r="J732" s="153"/>
      <c r="K732" s="154"/>
      <c r="L732" s="46">
        <f t="shared" ref="L732:N732" ca="1" si="518">L733+L734</f>
        <v>0</v>
      </c>
      <c r="M732" s="46">
        <f t="shared" ca="1" si="518"/>
        <v>0</v>
      </c>
      <c r="N732" s="46">
        <f t="shared" ca="1" si="518"/>
        <v>0</v>
      </c>
      <c r="O732" s="46">
        <f t="shared" ca="1" si="509"/>
        <v>0</v>
      </c>
      <c r="P732" s="46">
        <f t="shared" ca="1" si="510"/>
        <v>0</v>
      </c>
      <c r="Q732" s="46">
        <f t="shared" ref="Q732:S732" ca="1" si="519">Q733+Q734</f>
        <v>39499060</v>
      </c>
      <c r="R732" s="46">
        <f t="shared" ca="1" si="519"/>
        <v>0</v>
      </c>
      <c r="S732" s="46">
        <f t="shared" ca="1" si="519"/>
        <v>189650</v>
      </c>
      <c r="T732" s="46">
        <f t="shared" ca="1" si="512"/>
        <v>0.48013800834754045</v>
      </c>
      <c r="U732" s="46">
        <f t="shared" ca="1" si="513"/>
        <v>0</v>
      </c>
    </row>
    <row r="733" spans="1:21" ht="18.75" x14ac:dyDescent="0.25">
      <c r="A733" s="146"/>
      <c r="B733" s="182"/>
      <c r="C733" s="182"/>
      <c r="D733" s="218"/>
      <c r="E733" s="48" t="s">
        <v>155</v>
      </c>
      <c r="F733" s="40"/>
      <c r="G733" s="42"/>
      <c r="H733" s="152" t="s">
        <v>14</v>
      </c>
      <c r="I733" s="44"/>
      <c r="J733" s="44"/>
      <c r="K733" s="45"/>
      <c r="L733" s="46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33" s="46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33" s="46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33" s="46">
        <f t="shared" ca="1" si="509"/>
        <v>0</v>
      </c>
      <c r="P733" s="46">
        <f t="shared" ca="1" si="510"/>
        <v>0</v>
      </c>
      <c r="Q733" s="46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33" s="46">
        <f ca="1">IFERROR(__xludf.DUMMYFUNCTION("IMPORTRANGE(""https://docs.google.com/spreadsheets/d/1ItG2mGa2ceCfYo0BwxsXqNm01IGEUdYcSSLTEv9YCik/edit?usp=sharing"",""เบิกจ่ายกองทุน!P11"")"),0)</f>
        <v>0</v>
      </c>
      <c r="S733" s="46">
        <f ca="1">IFERROR(__xludf.DUMMYFUNCTION("IMPORTRANGE(""https://docs.google.com/spreadsheets/d/1ItG2mGa2ceCfYo0BwxsXqNm01IGEUdYcSSLTEv9YCik/edit?usp=sharing"",""เบิกจ่ายกองทุน!Q11"")"),0)</f>
        <v>0</v>
      </c>
      <c r="T733" s="46">
        <f t="shared" ca="1" si="512"/>
        <v>0</v>
      </c>
      <c r="U733" s="46">
        <f t="shared" ca="1" si="513"/>
        <v>0</v>
      </c>
    </row>
    <row r="734" spans="1:21" ht="18.75" x14ac:dyDescent="0.25">
      <c r="A734" s="146"/>
      <c r="B734" s="182"/>
      <c r="C734" s="182"/>
      <c r="D734" s="218"/>
      <c r="E734" s="48" t="s">
        <v>156</v>
      </c>
      <c r="F734" s="40"/>
      <c r="G734" s="42"/>
      <c r="H734" s="152" t="s">
        <v>14</v>
      </c>
      <c r="I734" s="44"/>
      <c r="J734" s="44"/>
      <c r="K734" s="45"/>
      <c r="L734" s="46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34" s="46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34" s="46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34" s="46">
        <f t="shared" ca="1" si="509"/>
        <v>0</v>
      </c>
      <c r="P734" s="46">
        <f t="shared" ca="1" si="510"/>
        <v>0</v>
      </c>
      <c r="Q734" s="46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34" s="46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0)</f>
        <v>0</v>
      </c>
      <c r="S734" s="46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189650)</f>
        <v>189650</v>
      </c>
      <c r="T734" s="46">
        <f t="shared" ca="1" si="512"/>
        <v>0.51786688540956127</v>
      </c>
      <c r="U734" s="46">
        <f t="shared" ca="1" si="513"/>
        <v>0</v>
      </c>
    </row>
    <row r="735" spans="1:21" ht="18.75" x14ac:dyDescent="0.25">
      <c r="A735" s="146"/>
      <c r="B735" s="182"/>
      <c r="C735" s="182"/>
      <c r="D735" s="41" t="s">
        <v>23</v>
      </c>
      <c r="E735" s="182"/>
      <c r="F735" s="182"/>
      <c r="G735" s="42"/>
      <c r="H735" s="155" t="s">
        <v>14</v>
      </c>
      <c r="I735" s="153"/>
      <c r="J735" s="153"/>
      <c r="K735" s="154"/>
      <c r="L735" s="46">
        <f t="shared" ref="L735:N735" ca="1" si="520">L736+L737</f>
        <v>0</v>
      </c>
      <c r="M735" s="46">
        <f t="shared" ca="1" si="520"/>
        <v>0</v>
      </c>
      <c r="N735" s="46">
        <f t="shared" ca="1" si="520"/>
        <v>0</v>
      </c>
      <c r="O735" s="46">
        <f t="shared" ca="1" si="509"/>
        <v>0</v>
      </c>
      <c r="P735" s="46">
        <f t="shared" ca="1" si="510"/>
        <v>0</v>
      </c>
      <c r="Q735" s="46">
        <f t="shared" ref="Q735:S735" ca="1" si="521">Q736+Q737</f>
        <v>0</v>
      </c>
      <c r="R735" s="46">
        <f t="shared" ca="1" si="521"/>
        <v>0</v>
      </c>
      <c r="S735" s="46">
        <f t="shared" ca="1" si="521"/>
        <v>0</v>
      </c>
      <c r="T735" s="46">
        <f t="shared" ca="1" si="512"/>
        <v>0</v>
      </c>
      <c r="U735" s="46">
        <f t="shared" ca="1" si="513"/>
        <v>0</v>
      </c>
    </row>
    <row r="736" spans="1:21" ht="18.75" x14ac:dyDescent="0.25">
      <c r="A736" s="146"/>
      <c r="B736" s="182"/>
      <c r="C736" s="182"/>
      <c r="D736" s="182"/>
      <c r="E736" s="421" t="s">
        <v>20</v>
      </c>
      <c r="F736" s="182"/>
      <c r="G736" s="42"/>
      <c r="H736" s="152" t="s">
        <v>14</v>
      </c>
      <c r="I736" s="153"/>
      <c r="J736" s="153"/>
      <c r="K736" s="154"/>
      <c r="L736" s="46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36" s="46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36" s="46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36" s="46">
        <f t="shared" ca="1" si="509"/>
        <v>0</v>
      </c>
      <c r="P736" s="46">
        <f t="shared" ca="1" si="510"/>
        <v>0</v>
      </c>
      <c r="Q736" s="156">
        <v>0</v>
      </c>
      <c r="R736" s="156">
        <v>0</v>
      </c>
      <c r="S736" s="156">
        <v>0</v>
      </c>
      <c r="T736" s="46">
        <f t="shared" si="512"/>
        <v>0</v>
      </c>
      <c r="U736" s="46">
        <f t="shared" si="513"/>
        <v>0</v>
      </c>
    </row>
    <row r="737" spans="1:21" ht="18.75" x14ac:dyDescent="0.25">
      <c r="A737" s="146"/>
      <c r="B737" s="182"/>
      <c r="C737" s="182"/>
      <c r="D737" s="182"/>
      <c r="E737" s="421" t="s">
        <v>21</v>
      </c>
      <c r="F737" s="182"/>
      <c r="G737" s="42"/>
      <c r="H737" s="155" t="s">
        <v>14</v>
      </c>
      <c r="I737" s="153"/>
      <c r="J737" s="153"/>
      <c r="K737" s="154"/>
      <c r="L737" s="46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37" s="46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37" s="46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37" s="46">
        <f t="shared" ca="1" si="509"/>
        <v>0</v>
      </c>
      <c r="P737" s="46">
        <f t="shared" ca="1" si="510"/>
        <v>0</v>
      </c>
      <c r="Q737" s="46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37" s="46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37" s="46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37" s="46">
        <f t="shared" ca="1" si="512"/>
        <v>0</v>
      </c>
      <c r="U737" s="46">
        <f t="shared" ca="1" si="513"/>
        <v>0</v>
      </c>
    </row>
    <row r="738" spans="1:21" ht="19.5" x14ac:dyDescent="0.3">
      <c r="A738" s="184"/>
      <c r="B738" s="185"/>
      <c r="C738" s="215" t="s">
        <v>18</v>
      </c>
      <c r="D738" s="422" t="s">
        <v>38</v>
      </c>
      <c r="E738" s="623"/>
      <c r="F738" s="188"/>
      <c r="G738" s="189"/>
      <c r="H738" s="216"/>
      <c r="I738" s="44"/>
      <c r="J738" s="44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1:21" ht="19.5" x14ac:dyDescent="0.3">
      <c r="A739" s="184"/>
      <c r="B739" s="185"/>
      <c r="C739" s="185"/>
      <c r="D739" s="624" t="s">
        <v>121</v>
      </c>
      <c r="E739" s="185"/>
      <c r="F739" s="185"/>
      <c r="G739" s="190"/>
      <c r="H739" s="50"/>
      <c r="I739" s="44"/>
      <c r="J739" s="44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1:21" ht="18.75" x14ac:dyDescent="0.25">
      <c r="A740" s="184"/>
      <c r="B740" s="185"/>
      <c r="C740" s="185"/>
      <c r="D740" s="185"/>
      <c r="E740" s="557" t="s">
        <v>266</v>
      </c>
      <c r="F740" s="185"/>
      <c r="G740" s="190"/>
      <c r="H740" s="50"/>
      <c r="I740" s="44"/>
      <c r="J740" s="44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1:21" ht="18.75" x14ac:dyDescent="0.25">
      <c r="A741" s="184"/>
      <c r="B741" s="185"/>
      <c r="C741" s="185"/>
      <c r="D741" s="185"/>
      <c r="E741" s="185"/>
      <c r="F741" s="557" t="s">
        <v>267</v>
      </c>
      <c r="G741" s="190"/>
      <c r="H741" s="151" t="s">
        <v>46</v>
      </c>
      <c r="I741" s="219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41" s="219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0)</f>
        <v>0</v>
      </c>
      <c r="K741" s="46">
        <f ca="1">IF(I741&gt;0,J741*100/I741,0)</f>
        <v>0</v>
      </c>
      <c r="L741" s="45"/>
      <c r="M741" s="45"/>
      <c r="N741" s="45"/>
      <c r="O741" s="45"/>
      <c r="P741" s="45"/>
      <c r="Q741" s="45"/>
      <c r="R741" s="45"/>
      <c r="S741" s="45"/>
      <c r="T741" s="45"/>
      <c r="U741" s="45"/>
    </row>
    <row r="742" spans="1:21" ht="18.75" x14ac:dyDescent="0.25">
      <c r="A742" s="184"/>
      <c r="B742" s="185"/>
      <c r="C742" s="185"/>
      <c r="D742" s="185"/>
      <c r="E742" s="185"/>
      <c r="F742" s="557" t="s">
        <v>268</v>
      </c>
      <c r="G742" s="190"/>
      <c r="H742" s="151" t="s">
        <v>35</v>
      </c>
      <c r="I742" s="44"/>
      <c r="J742" s="219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0)</f>
        <v>0</v>
      </c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</row>
    <row r="743" spans="1:21" ht="18.75" x14ac:dyDescent="0.25">
      <c r="A743" s="184"/>
      <c r="B743" s="185"/>
      <c r="C743" s="185"/>
      <c r="D743" s="185"/>
      <c r="E743" s="185"/>
      <c r="F743" s="557" t="s">
        <v>269</v>
      </c>
      <c r="G743" s="190"/>
      <c r="H743" s="151" t="s">
        <v>35</v>
      </c>
      <c r="I743" s="219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43" s="219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0)</f>
        <v>0</v>
      </c>
      <c r="K743" s="46">
        <f ca="1">IF(I743&gt;0,J743*100/I743,0)</f>
        <v>0</v>
      </c>
      <c r="L743" s="45"/>
      <c r="M743" s="45"/>
      <c r="N743" s="45"/>
      <c r="O743" s="45"/>
      <c r="P743" s="45"/>
      <c r="Q743" s="45"/>
      <c r="R743" s="45"/>
      <c r="S743" s="45"/>
      <c r="T743" s="45"/>
      <c r="U743" s="45"/>
    </row>
    <row r="744" spans="1:21" ht="18.75" x14ac:dyDescent="0.25">
      <c r="A744" s="184"/>
      <c r="B744" s="185"/>
      <c r="C744" s="185"/>
      <c r="D744" s="185"/>
      <c r="E744" s="557" t="s">
        <v>270</v>
      </c>
      <c r="F744" s="185"/>
      <c r="G744" s="190"/>
      <c r="H744" s="50"/>
      <c r="I744" s="44"/>
      <c r="J744" s="44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</row>
    <row r="745" spans="1:21" ht="18.75" x14ac:dyDescent="0.25">
      <c r="A745" s="184"/>
      <c r="B745" s="185"/>
      <c r="C745" s="185"/>
      <c r="D745" s="185"/>
      <c r="E745" s="185"/>
      <c r="F745" s="557" t="s">
        <v>267</v>
      </c>
      <c r="G745" s="190"/>
      <c r="H745" s="151" t="s">
        <v>46</v>
      </c>
      <c r="I745" s="219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45" s="219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0)</f>
        <v>0</v>
      </c>
      <c r="K745" s="46">
        <f ca="1">IF(I745&gt;0,J745*100/I745,0)</f>
        <v>0</v>
      </c>
      <c r="L745" s="45"/>
      <c r="M745" s="45"/>
      <c r="N745" s="45"/>
      <c r="O745" s="45"/>
      <c r="P745" s="45"/>
      <c r="Q745" s="45"/>
      <c r="R745" s="45"/>
      <c r="S745" s="45"/>
      <c r="T745" s="45"/>
      <c r="U745" s="45"/>
    </row>
    <row r="746" spans="1:21" ht="18.75" x14ac:dyDescent="0.25">
      <c r="A746" s="184"/>
      <c r="B746" s="185"/>
      <c r="C746" s="185"/>
      <c r="D746" s="185"/>
      <c r="E746" s="185"/>
      <c r="F746" s="557" t="s">
        <v>271</v>
      </c>
      <c r="G746" s="190"/>
      <c r="H746" s="151" t="s">
        <v>35</v>
      </c>
      <c r="I746" s="44"/>
      <c r="J746" s="219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0)</f>
        <v>0</v>
      </c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</row>
    <row r="747" spans="1:21" ht="18.75" x14ac:dyDescent="0.25">
      <c r="A747" s="184"/>
      <c r="B747" s="185"/>
      <c r="C747" s="185"/>
      <c r="D747" s="185"/>
      <c r="E747" s="185"/>
      <c r="F747" s="557" t="s">
        <v>272</v>
      </c>
      <c r="G747" s="190"/>
      <c r="H747" s="151" t="s">
        <v>35</v>
      </c>
      <c r="I747" s="219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47" s="219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0)</f>
        <v>0</v>
      </c>
      <c r="K747" s="46">
        <f ca="1">IF(I747&gt;0,J747*100/I747,0)</f>
        <v>0</v>
      </c>
      <c r="L747" s="45"/>
      <c r="M747" s="45"/>
      <c r="N747" s="45"/>
      <c r="O747" s="45"/>
      <c r="P747" s="45"/>
      <c r="Q747" s="45"/>
      <c r="R747" s="45"/>
      <c r="S747" s="45"/>
      <c r="T747" s="45"/>
      <c r="U747" s="45"/>
    </row>
    <row r="748" spans="1:21" ht="18.75" x14ac:dyDescent="0.25">
      <c r="A748" s="184"/>
      <c r="B748" s="185"/>
      <c r="C748" s="185"/>
      <c r="D748" s="185"/>
      <c r="E748" s="557" t="s">
        <v>273</v>
      </c>
      <c r="F748" s="218"/>
      <c r="G748" s="190"/>
      <c r="H748" s="50"/>
      <c r="I748" s="44"/>
      <c r="J748" s="44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</row>
    <row r="749" spans="1:21" ht="18.75" x14ac:dyDescent="0.25">
      <c r="A749" s="184"/>
      <c r="B749" s="185"/>
      <c r="C749" s="185"/>
      <c r="D749" s="185"/>
      <c r="E749" s="185"/>
      <c r="F749" s="557" t="s">
        <v>274</v>
      </c>
      <c r="G749" s="190"/>
      <c r="H749" s="151" t="s">
        <v>35</v>
      </c>
      <c r="I749" s="44"/>
      <c r="J749" s="219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0)</f>
        <v>0</v>
      </c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</row>
    <row r="750" spans="1:21" ht="18.75" x14ac:dyDescent="0.25">
      <c r="A750" s="184"/>
      <c r="B750" s="185"/>
      <c r="C750" s="185"/>
      <c r="D750" s="185"/>
      <c r="E750" s="185"/>
      <c r="F750" s="557" t="s">
        <v>275</v>
      </c>
      <c r="G750" s="190"/>
      <c r="H750" s="151" t="s">
        <v>35</v>
      </c>
      <c r="I750" s="219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50" s="219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0)</f>
        <v>0</v>
      </c>
      <c r="K750" s="46">
        <f ca="1">IF(I750&gt;0,J750*100/I750,0)</f>
        <v>0</v>
      </c>
      <c r="L750" s="45"/>
      <c r="M750" s="45"/>
      <c r="N750" s="45"/>
      <c r="O750" s="45"/>
      <c r="P750" s="45"/>
      <c r="Q750" s="45"/>
      <c r="R750" s="45"/>
      <c r="S750" s="45"/>
      <c r="T750" s="45"/>
      <c r="U750" s="45"/>
    </row>
    <row r="751" spans="1:21" ht="19.5" x14ac:dyDescent="0.3">
      <c r="A751" s="184"/>
      <c r="B751" s="185"/>
      <c r="C751" s="185"/>
      <c r="D751" s="624" t="s">
        <v>50</v>
      </c>
      <c r="E751" s="185"/>
      <c r="F751" s="218"/>
      <c r="G751" s="190"/>
      <c r="H751" s="50"/>
      <c r="I751" s="44"/>
      <c r="J751" s="44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</row>
    <row r="752" spans="1:21" ht="18.75" x14ac:dyDescent="0.25">
      <c r="A752" s="184"/>
      <c r="B752" s="185"/>
      <c r="C752" s="185"/>
      <c r="D752" s="185"/>
      <c r="E752" s="557" t="s">
        <v>266</v>
      </c>
      <c r="F752" s="218"/>
      <c r="G752" s="190"/>
      <c r="H752" s="50"/>
      <c r="I752" s="44"/>
      <c r="J752" s="44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</row>
    <row r="753" spans="1:21" ht="18.75" x14ac:dyDescent="0.25">
      <c r="A753" s="184"/>
      <c r="B753" s="185"/>
      <c r="C753" s="185"/>
      <c r="D753" s="185"/>
      <c r="E753" s="185"/>
      <c r="F753" s="217" t="s">
        <v>276</v>
      </c>
      <c r="G753" s="190"/>
      <c r="H753" s="151" t="s">
        <v>46</v>
      </c>
      <c r="I753" s="219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3600)</f>
        <v>3600</v>
      </c>
      <c r="J753" s="219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0)</f>
        <v>0</v>
      </c>
      <c r="K753" s="46">
        <f ca="1">IF(I753&gt;0,J753*100/I753,0)</f>
        <v>0</v>
      </c>
      <c r="L753" s="45"/>
      <c r="M753" s="45"/>
      <c r="N753" s="45"/>
      <c r="O753" s="45"/>
      <c r="P753" s="45"/>
      <c r="Q753" s="45"/>
      <c r="R753" s="45"/>
      <c r="S753" s="45"/>
      <c r="T753" s="45"/>
      <c r="U753" s="45"/>
    </row>
    <row r="754" spans="1:21" ht="18.75" x14ac:dyDescent="0.25">
      <c r="A754" s="184"/>
      <c r="B754" s="185"/>
      <c r="C754" s="185"/>
      <c r="D754" s="185"/>
      <c r="E754" s="185"/>
      <c r="F754" s="217" t="s">
        <v>277</v>
      </c>
      <c r="G754" s="190"/>
      <c r="H754" s="151" t="s">
        <v>46</v>
      </c>
      <c r="I754" s="44"/>
      <c r="J754" s="219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0)</f>
        <v>0</v>
      </c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</row>
    <row r="755" spans="1:21" ht="18.75" x14ac:dyDescent="0.25">
      <c r="A755" s="184"/>
      <c r="B755" s="185"/>
      <c r="C755" s="185"/>
      <c r="D755" s="185"/>
      <c r="E755" s="557" t="s">
        <v>270</v>
      </c>
      <c r="F755" s="218"/>
      <c r="G755" s="190"/>
      <c r="H755" s="50"/>
      <c r="I755" s="44"/>
      <c r="J755" s="44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</row>
    <row r="756" spans="1:21" ht="18.75" x14ac:dyDescent="0.25">
      <c r="A756" s="184"/>
      <c r="B756" s="185"/>
      <c r="C756" s="185"/>
      <c r="D756" s="185"/>
      <c r="E756" s="218"/>
      <c r="F756" s="217" t="s">
        <v>278</v>
      </c>
      <c r="G756" s="190"/>
      <c r="H756" s="151" t="s">
        <v>46</v>
      </c>
      <c r="I756" s="219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900)</f>
        <v>900</v>
      </c>
      <c r="J756" s="219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0)</f>
        <v>0</v>
      </c>
      <c r="K756" s="46">
        <f ca="1">IF(I756&gt;0,J756*100/I756,0)</f>
        <v>0</v>
      </c>
      <c r="L756" s="45"/>
      <c r="M756" s="45"/>
      <c r="N756" s="45"/>
      <c r="O756" s="45"/>
      <c r="P756" s="45"/>
      <c r="Q756" s="45"/>
      <c r="R756" s="45"/>
      <c r="S756" s="45"/>
      <c r="T756" s="45"/>
      <c r="U756" s="45"/>
    </row>
    <row r="757" spans="1:21" ht="18.75" x14ac:dyDescent="0.25">
      <c r="A757" s="184"/>
      <c r="B757" s="185"/>
      <c r="C757" s="185"/>
      <c r="D757" s="185"/>
      <c r="E757" s="218"/>
      <c r="F757" s="217" t="s">
        <v>279</v>
      </c>
      <c r="G757" s="190"/>
      <c r="H757" s="151" t="s">
        <v>46</v>
      </c>
      <c r="I757" s="44"/>
      <c r="J757" s="219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0)</f>
        <v>0</v>
      </c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</row>
    <row r="758" spans="1:21" ht="19.5" x14ac:dyDescent="0.3">
      <c r="A758" s="599"/>
      <c r="B758" s="600" t="s">
        <v>280</v>
      </c>
      <c r="C758" s="599"/>
      <c r="D758" s="601"/>
      <c r="E758" s="601"/>
      <c r="F758" s="601"/>
      <c r="G758" s="602"/>
      <c r="H758" s="603" t="s">
        <v>35</v>
      </c>
      <c r="I758" s="604">
        <f t="shared" ref="I758:J758" ca="1" si="522">I772</f>
        <v>3240</v>
      </c>
      <c r="J758" s="604">
        <f t="shared" ca="1" si="522"/>
        <v>0</v>
      </c>
      <c r="K758" s="605">
        <f t="shared" ref="K758:K759" ca="1" si="523">IF(I758&gt;0,J758*100/I758,0)</f>
        <v>0</v>
      </c>
      <c r="L758" s="606"/>
      <c r="M758" s="606"/>
      <c r="N758" s="606"/>
      <c r="O758" s="606"/>
      <c r="P758" s="606"/>
      <c r="Q758" s="606"/>
      <c r="R758" s="606"/>
      <c r="S758" s="606"/>
      <c r="T758" s="606"/>
      <c r="U758" s="606"/>
    </row>
    <row r="759" spans="1:21" ht="19.5" x14ac:dyDescent="0.3">
      <c r="A759" s="622"/>
      <c r="B759" s="599"/>
      <c r="C759" s="599"/>
      <c r="D759" s="601"/>
      <c r="E759" s="601"/>
      <c r="F759" s="601"/>
      <c r="G759" s="602"/>
      <c r="H759" s="603" t="s">
        <v>46</v>
      </c>
      <c r="I759" s="604">
        <f t="shared" ref="I759:J759" ca="1" si="524">I774</f>
        <v>10000</v>
      </c>
      <c r="J759" s="604">
        <f t="shared" ca="1" si="524"/>
        <v>0</v>
      </c>
      <c r="K759" s="605">
        <f t="shared" ca="1" si="523"/>
        <v>0</v>
      </c>
      <c r="L759" s="606"/>
      <c r="M759" s="606"/>
      <c r="N759" s="606"/>
      <c r="O759" s="606"/>
      <c r="P759" s="606"/>
      <c r="Q759" s="606"/>
      <c r="R759" s="606"/>
      <c r="S759" s="606"/>
      <c r="T759" s="606"/>
      <c r="U759" s="606"/>
    </row>
    <row r="760" spans="1:21" ht="19.5" x14ac:dyDescent="0.3">
      <c r="A760" s="146"/>
      <c r="B760" s="182"/>
      <c r="C760" s="215" t="s">
        <v>18</v>
      </c>
      <c r="D760" s="642" t="s">
        <v>19</v>
      </c>
      <c r="E760" s="643"/>
      <c r="F760" s="643"/>
      <c r="G760" s="644"/>
      <c r="H760" s="498" t="s">
        <v>14</v>
      </c>
      <c r="I760" s="44"/>
      <c r="J760" s="44"/>
      <c r="K760" s="45"/>
      <c r="L760" s="150">
        <f t="shared" ref="L760:N760" ca="1" si="525">L761+L762</f>
        <v>0</v>
      </c>
      <c r="M760" s="150">
        <f t="shared" ca="1" si="525"/>
        <v>0</v>
      </c>
      <c r="N760" s="150">
        <f t="shared" ca="1" si="525"/>
        <v>0</v>
      </c>
      <c r="O760" s="150">
        <f t="shared" ref="O760:O768" ca="1" si="526">IF(L760&gt;0,N760*100/L760,0)</f>
        <v>0</v>
      </c>
      <c r="P760" s="150">
        <f t="shared" ref="P760:P768" ca="1" si="527">IF(M760&gt;0,N760*100/M760,0)</f>
        <v>0</v>
      </c>
      <c r="Q760" s="150">
        <f t="shared" ref="Q760:S760" ca="1" si="528">Q761+Q762</f>
        <v>28615000</v>
      </c>
      <c r="R760" s="150">
        <f t="shared" ca="1" si="528"/>
        <v>0</v>
      </c>
      <c r="S760" s="150">
        <f t="shared" ca="1" si="528"/>
        <v>252931</v>
      </c>
      <c r="T760" s="150">
        <f t="shared" ref="T760:T768" ca="1" si="529">IF(Q760&gt;0,S760*100/Q760,0)</f>
        <v>0.88391053643194128</v>
      </c>
      <c r="U760" s="150">
        <f t="shared" ref="U760:U768" ca="1" si="530">IF(R760&gt;0,S760*100/R760,0)</f>
        <v>0</v>
      </c>
    </row>
    <row r="761" spans="1:21" ht="18.75" x14ac:dyDescent="0.25">
      <c r="A761" s="146"/>
      <c r="B761" s="182"/>
      <c r="C761" s="182"/>
      <c r="D761" s="218"/>
      <c r="E761" s="48" t="s">
        <v>155</v>
      </c>
      <c r="F761" s="40"/>
      <c r="G761" s="42"/>
      <c r="H761" s="152" t="s">
        <v>14</v>
      </c>
      <c r="I761" s="44"/>
      <c r="J761" s="44"/>
      <c r="K761" s="45"/>
      <c r="L761" s="46">
        <f t="shared" ref="L761:N761" ca="1" si="531">L764+L767</f>
        <v>0</v>
      </c>
      <c r="M761" s="46">
        <f t="shared" ca="1" si="531"/>
        <v>0</v>
      </c>
      <c r="N761" s="46">
        <f t="shared" ca="1" si="531"/>
        <v>0</v>
      </c>
      <c r="O761" s="46">
        <f t="shared" ca="1" si="526"/>
        <v>0</v>
      </c>
      <c r="P761" s="46">
        <f t="shared" ca="1" si="527"/>
        <v>0</v>
      </c>
      <c r="Q761" s="46">
        <f t="shared" ref="Q761:S761" ca="1" si="532">Q764+Q767</f>
        <v>3031360</v>
      </c>
      <c r="R761" s="46">
        <f t="shared" ca="1" si="532"/>
        <v>0</v>
      </c>
      <c r="S761" s="46">
        <f t="shared" ca="1" si="532"/>
        <v>0</v>
      </c>
      <c r="T761" s="46">
        <f t="shared" ca="1" si="529"/>
        <v>0</v>
      </c>
      <c r="U761" s="46">
        <f t="shared" ca="1" si="530"/>
        <v>0</v>
      </c>
    </row>
    <row r="762" spans="1:21" ht="18.75" x14ac:dyDescent="0.25">
      <c r="A762" s="146"/>
      <c r="B762" s="182"/>
      <c r="C762" s="213"/>
      <c r="D762" s="218"/>
      <c r="E762" s="48" t="s">
        <v>156</v>
      </c>
      <c r="F762" s="40"/>
      <c r="G762" s="42"/>
      <c r="H762" s="152" t="s">
        <v>14</v>
      </c>
      <c r="I762" s="44"/>
      <c r="J762" s="44"/>
      <c r="K762" s="45"/>
      <c r="L762" s="46">
        <f t="shared" ref="L762:N762" ca="1" si="533">L765+L768</f>
        <v>0</v>
      </c>
      <c r="M762" s="46">
        <f t="shared" ca="1" si="533"/>
        <v>0</v>
      </c>
      <c r="N762" s="46">
        <f t="shared" ca="1" si="533"/>
        <v>0</v>
      </c>
      <c r="O762" s="46">
        <f t="shared" ca="1" si="526"/>
        <v>0</v>
      </c>
      <c r="P762" s="46">
        <f t="shared" ca="1" si="527"/>
        <v>0</v>
      </c>
      <c r="Q762" s="46">
        <f t="shared" ref="Q762:S762" ca="1" si="534">Q765+Q768</f>
        <v>25583640</v>
      </c>
      <c r="R762" s="46">
        <f t="shared" ca="1" si="534"/>
        <v>0</v>
      </c>
      <c r="S762" s="46">
        <f t="shared" ca="1" si="534"/>
        <v>252931</v>
      </c>
      <c r="T762" s="46">
        <f t="shared" ca="1" si="529"/>
        <v>0.98864352375189768</v>
      </c>
      <c r="U762" s="46">
        <f t="shared" ca="1" si="530"/>
        <v>0</v>
      </c>
    </row>
    <row r="763" spans="1:21" ht="18.75" x14ac:dyDescent="0.25">
      <c r="A763" s="146"/>
      <c r="B763" s="182"/>
      <c r="C763" s="213"/>
      <c r="D763" s="41" t="s">
        <v>22</v>
      </c>
      <c r="E763" s="40"/>
      <c r="F763" s="40"/>
      <c r="G763" s="42"/>
      <c r="H763" s="152" t="s">
        <v>14</v>
      </c>
      <c r="I763" s="153"/>
      <c r="J763" s="153"/>
      <c r="K763" s="154"/>
      <c r="L763" s="46">
        <f t="shared" ref="L763:N763" ca="1" si="535">L764+L765</f>
        <v>0</v>
      </c>
      <c r="M763" s="46">
        <f t="shared" ca="1" si="535"/>
        <v>0</v>
      </c>
      <c r="N763" s="46">
        <f t="shared" ca="1" si="535"/>
        <v>0</v>
      </c>
      <c r="O763" s="46">
        <f t="shared" ca="1" si="526"/>
        <v>0</v>
      </c>
      <c r="P763" s="46">
        <f t="shared" ca="1" si="527"/>
        <v>0</v>
      </c>
      <c r="Q763" s="46">
        <f t="shared" ref="Q763:S763" ca="1" si="536">Q764+Q765</f>
        <v>28615000</v>
      </c>
      <c r="R763" s="46">
        <f t="shared" ca="1" si="536"/>
        <v>0</v>
      </c>
      <c r="S763" s="46">
        <f t="shared" ca="1" si="536"/>
        <v>252931</v>
      </c>
      <c r="T763" s="46">
        <f t="shared" ca="1" si="529"/>
        <v>0.88391053643194128</v>
      </c>
      <c r="U763" s="46">
        <f t="shared" ca="1" si="530"/>
        <v>0</v>
      </c>
    </row>
    <row r="764" spans="1:21" ht="18.75" x14ac:dyDescent="0.25">
      <c r="A764" s="146"/>
      <c r="B764" s="182"/>
      <c r="C764" s="213"/>
      <c r="D764" s="218"/>
      <c r="E764" s="48" t="s">
        <v>155</v>
      </c>
      <c r="F764" s="40"/>
      <c r="G764" s="42"/>
      <c r="H764" s="152" t="s">
        <v>14</v>
      </c>
      <c r="I764" s="44"/>
      <c r="J764" s="44"/>
      <c r="K764" s="45"/>
      <c r="L764" s="46">
        <f ca="1">IFERROR(__xludf.DUMMYFUNCTION("IMPORTRANGE(""https://docs.google.com/spreadsheets/d/12pGRKgvn2b31Uz_fjAl3XPzZUM_F2_O-zAHL2XHEPZg/edit?usp=sharing"",""รวมเหนือ!L763"")+IMPORTRANGE(""https://docs.google.com/spreadsheets/d/1c0UfJUA6nE6esVMy0kRcX_PENtt96DMxicQpqi3tips/edit?usp=sharing"","""&amp;"รวมตะวันออกเฉียงเหนือ!L763"")+IMPORTRANGE(""https://docs.google.com/spreadsheets/d/1iNWbYmj0agxPDl_yJgGu1eIremFPVMUuMWUKAjBzvrk/edit?usp=sharing"",""รวมกลาง!L763"")+IMPORTRANGE(""https://docs.google.com/spreadsheets/d/1uenpWDAH2bchvfvsSIjpd4bRU5D1faxJOaE3"&amp;"4GQM5-c/edit?usp=sharing"",""รวมใต้!L763"")"),0)</f>
        <v>0</v>
      </c>
      <c r="M764" s="46">
        <f ca="1">IFERROR(__xludf.DUMMYFUNCTION("IMPORTRANGE(""https://docs.google.com/spreadsheets/d/12pGRKgvn2b31Uz_fjAl3XPzZUM_F2_O-zAHL2XHEPZg/edit?usp=sharing"",""รวมเหนือ!M763"")+IMPORTRANGE(""https://docs.google.com/spreadsheets/d/1c0UfJUA6nE6esVMy0kRcX_PENtt96DMxicQpqi3tips/edit?usp=sharing"","""&amp;"รวมตะวันออกเฉียงเหนือ!M763"")+IMPORTRANGE(""https://docs.google.com/spreadsheets/d/1iNWbYmj0agxPDl_yJgGu1eIremFPVMUuMWUKAjBzvrk/edit?usp=sharing"",""รวมกลาง!M763"")+IMPORTRANGE(""https://docs.google.com/spreadsheets/d/1uenpWDAH2bchvfvsSIjpd4bRU5D1faxJOaE3"&amp;"4GQM5-c/edit?usp=sharing"",""รวมใต้!M763"")"),0)</f>
        <v>0</v>
      </c>
      <c r="N764" s="46">
        <f ca="1">IFERROR(__xludf.DUMMYFUNCTION("IMPORTRANGE(""https://docs.google.com/spreadsheets/d/12pGRKgvn2b31Uz_fjAl3XPzZUM_F2_O-zAHL2XHEPZg/edit?usp=sharing"",""รวมเหนือ!N763"")+IMPORTRANGE(""https://docs.google.com/spreadsheets/d/1c0UfJUA6nE6esVMy0kRcX_PENtt96DMxicQpqi3tips/edit?usp=sharing"","""&amp;"รวมตะวันออกเฉียงเหนือ!N763"")+IMPORTRANGE(""https://docs.google.com/spreadsheets/d/1iNWbYmj0agxPDl_yJgGu1eIremFPVMUuMWUKAjBzvrk/edit?usp=sharing"",""รวมกลาง!N763"")+IMPORTRANGE(""https://docs.google.com/spreadsheets/d/1uenpWDAH2bchvfvsSIjpd4bRU5D1faxJOaE3"&amp;"4GQM5-c/edit?usp=sharing"",""รวมใต้!N763"")"),0)</f>
        <v>0</v>
      </c>
      <c r="O764" s="46">
        <f t="shared" ca="1" si="526"/>
        <v>0</v>
      </c>
      <c r="P764" s="46">
        <f t="shared" ca="1" si="527"/>
        <v>0</v>
      </c>
      <c r="Q764" s="46">
        <f ca="1">IFERROR(__xludf.DUMMYFUNCTION("IMPORTRANGE(""https://docs.google.com/spreadsheets/d/1ItG2mGa2ceCfYo0BwxsXqNm01IGEUdYcSSLTEv9YCik/edit?usp=sharing"",""เบิกจ่ายกองทุน!U11"")"),3031360)</f>
        <v>3031360</v>
      </c>
      <c r="R764" s="46">
        <f ca="1">IFERROR(__xludf.DUMMYFUNCTION("IMPORTRANGE(""https://docs.google.com/spreadsheets/d/1ItG2mGa2ceCfYo0BwxsXqNm01IGEUdYcSSLTEv9YCik/edit?usp=sharing"",""เบิกจ่ายกองทุน!V11"")"),0)</f>
        <v>0</v>
      </c>
      <c r="S764" s="46">
        <f ca="1">IFERROR(__xludf.DUMMYFUNCTION("IMPORTRANGE(""https://docs.google.com/spreadsheets/d/1ItG2mGa2ceCfYo0BwxsXqNm01IGEUdYcSSLTEv9YCik/edit?usp=sharing"",""เบิกจ่ายกองทุน!W11"")"),0)</f>
        <v>0</v>
      </c>
      <c r="T764" s="46">
        <f t="shared" ca="1" si="529"/>
        <v>0</v>
      </c>
      <c r="U764" s="46">
        <f t="shared" ca="1" si="530"/>
        <v>0</v>
      </c>
    </row>
    <row r="765" spans="1:21" ht="18.75" x14ac:dyDescent="0.25">
      <c r="A765" s="146"/>
      <c r="B765" s="182"/>
      <c r="C765" s="213"/>
      <c r="D765" s="218"/>
      <c r="E765" s="48" t="s">
        <v>156</v>
      </c>
      <c r="F765" s="40"/>
      <c r="G765" s="42"/>
      <c r="H765" s="152" t="s">
        <v>14</v>
      </c>
      <c r="I765" s="44"/>
      <c r="J765" s="44"/>
      <c r="K765" s="45"/>
      <c r="L765" s="46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65" s="46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65" s="46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65" s="46">
        <f t="shared" ca="1" si="526"/>
        <v>0</v>
      </c>
      <c r="P765" s="46">
        <f t="shared" ca="1" si="527"/>
        <v>0</v>
      </c>
      <c r="Q765" s="46">
        <f ca="1">IFERROR(__xludf.DUMMYFUNCTION("IMPORTRANGE(""https://docs.google.com/spreadsheets/d/12pGRKgvn2b31Uz_fjAl3XPzZUM_F2_O-zAHL2XHEPZg/edit?usp=sharing"",""รวมเหนือ!Q764"")+IMPORTRANGE(""https://docs.google.com/spreadsheets/d/1c0UfJUA6nE6esVMy0kRcX_PENtt96DMxicQpqi3tips/edit?usp=sharing"","""&amp;"รวมตะวันออกเฉียงเหนือ!Q764"")+IMPORTRANGE(""https://docs.google.com/spreadsheets/d/1iNWbYmj0agxPDl_yJgGu1eIremFPVMUuMWUKAjBzvrk/edit?usp=sharing"",""รวมกลาง!Q764"")+IMPORTRANGE(""https://docs.google.com/spreadsheets/d/1uenpWDAH2bchvfvsSIjpd4bRU5D1faxJOaE3"&amp;"4GQM5-c/edit?usp=sharing"",""รวมใต้!Q764"")"),25583640)</f>
        <v>25583640</v>
      </c>
      <c r="R765" s="46">
        <f ca="1">IFERROR(__xludf.DUMMYFUNCTION("IMPORTRANGE(""https://docs.google.com/spreadsheets/d/12pGRKgvn2b31Uz_fjAl3XPzZUM_F2_O-zAHL2XHEPZg/edit?usp=sharing"",""รวมเหนือ!R764"")+IMPORTRANGE(""https://docs.google.com/spreadsheets/d/1c0UfJUA6nE6esVMy0kRcX_PENtt96DMxicQpqi3tips/edit?usp=sharing"","""&amp;"รวมตะวันออกเฉียงเหนือ!R764"")+IMPORTRANGE(""https://docs.google.com/spreadsheets/d/1iNWbYmj0agxPDl_yJgGu1eIremFPVMUuMWUKAjBzvrk/edit?usp=sharing"",""รวมกลาง!R764"")+IMPORTRANGE(""https://docs.google.com/spreadsheets/d/1uenpWDAH2bchvfvsSIjpd4bRU5D1faxJOaE3"&amp;"4GQM5-c/edit?usp=sharing"",""รวมใต้!R764"")"),0)</f>
        <v>0</v>
      </c>
      <c r="S765" s="46">
        <f ca="1">IFERROR(__xludf.DUMMYFUNCTION("IMPORTRANGE(""https://docs.google.com/spreadsheets/d/12pGRKgvn2b31Uz_fjAl3XPzZUM_F2_O-zAHL2XHEPZg/edit?usp=sharing"",""รวมเหนือ!S764"")+IMPORTRANGE(""https://docs.google.com/spreadsheets/d/1c0UfJUA6nE6esVMy0kRcX_PENtt96DMxicQpqi3tips/edit?usp=sharing"","""&amp;"รวมตะวันออกเฉียงเหนือ!S764"")+IMPORTRANGE(""https://docs.google.com/spreadsheets/d/1iNWbYmj0agxPDl_yJgGu1eIremFPVMUuMWUKAjBzvrk/edit?usp=sharing"",""รวมกลาง!S764"")+IMPORTRANGE(""https://docs.google.com/spreadsheets/d/1uenpWDAH2bchvfvsSIjpd4bRU5D1faxJOaE3"&amp;"4GQM5-c/edit?usp=sharing"",""รวมใต้!S764"")"),252931)</f>
        <v>252931</v>
      </c>
      <c r="T765" s="46">
        <f t="shared" ca="1" si="529"/>
        <v>0.98864352375189768</v>
      </c>
      <c r="U765" s="46">
        <f t="shared" ca="1" si="530"/>
        <v>0</v>
      </c>
    </row>
    <row r="766" spans="1:21" ht="18.75" x14ac:dyDescent="0.25">
      <c r="A766" s="146"/>
      <c r="B766" s="182"/>
      <c r="C766" s="182"/>
      <c r="D766" s="41" t="s">
        <v>23</v>
      </c>
      <c r="E766" s="182"/>
      <c r="F766" s="40"/>
      <c r="G766" s="42"/>
      <c r="H766" s="155" t="s">
        <v>14</v>
      </c>
      <c r="I766" s="153"/>
      <c r="J766" s="153"/>
      <c r="K766" s="154"/>
      <c r="L766" s="46">
        <f t="shared" ref="L766:N766" ca="1" si="537">L767+L768</f>
        <v>0</v>
      </c>
      <c r="M766" s="46">
        <f t="shared" ca="1" si="537"/>
        <v>0</v>
      </c>
      <c r="N766" s="46">
        <f t="shared" ca="1" si="537"/>
        <v>0</v>
      </c>
      <c r="O766" s="46">
        <f t="shared" ca="1" si="526"/>
        <v>0</v>
      </c>
      <c r="P766" s="46">
        <f t="shared" ca="1" si="527"/>
        <v>0</v>
      </c>
      <c r="Q766" s="46">
        <f t="shared" ref="Q766:S766" ca="1" si="538">Q767+Q768</f>
        <v>0</v>
      </c>
      <c r="R766" s="46">
        <f t="shared" ca="1" si="538"/>
        <v>0</v>
      </c>
      <c r="S766" s="46">
        <f t="shared" ca="1" si="538"/>
        <v>0</v>
      </c>
      <c r="T766" s="46">
        <f t="shared" ca="1" si="529"/>
        <v>0</v>
      </c>
      <c r="U766" s="46">
        <f t="shared" ca="1" si="530"/>
        <v>0</v>
      </c>
    </row>
    <row r="767" spans="1:21" ht="18.75" x14ac:dyDescent="0.25">
      <c r="A767" s="146"/>
      <c r="B767" s="182"/>
      <c r="C767" s="182"/>
      <c r="D767" s="182"/>
      <c r="E767" s="421" t="s">
        <v>20</v>
      </c>
      <c r="F767" s="40"/>
      <c r="G767" s="42"/>
      <c r="H767" s="152" t="s">
        <v>14</v>
      </c>
      <c r="I767" s="153"/>
      <c r="J767" s="153"/>
      <c r="K767" s="154"/>
      <c r="L767" s="46">
        <f ca="1">IFERROR(__xludf.DUMMYFUNCTION("IMPORTRANGE(""https://docs.google.com/spreadsheets/d/12pGRKgvn2b31Uz_fjAl3XPzZUM_F2_O-zAHL2XHEPZg/edit?usp=sharing"",""รวมเหนือ!L766"")+IMPORTRANGE(""https://docs.google.com/spreadsheets/d/1c0UfJUA6nE6esVMy0kRcX_PENtt96DMxicQpqi3tips/edit?usp=sharing"","""&amp;"รวมตะวันออกเฉียงเหนือ!L766"")+IMPORTRANGE(""https://docs.google.com/spreadsheets/d/1iNWbYmj0agxPDl_yJgGu1eIremFPVMUuMWUKAjBzvrk/edit?usp=sharing"",""รวมกลาง!L766"")+IMPORTRANGE(""https://docs.google.com/spreadsheets/d/1uenpWDAH2bchvfvsSIjpd4bRU5D1faxJOaE3"&amp;"4GQM5-c/edit?usp=sharing"",""รวมใต้!L766"")"),0)</f>
        <v>0</v>
      </c>
      <c r="M767" s="46">
        <f ca="1">IFERROR(__xludf.DUMMYFUNCTION("IMPORTRANGE(""https://docs.google.com/spreadsheets/d/12pGRKgvn2b31Uz_fjAl3XPzZUM_F2_O-zAHL2XHEPZg/edit?usp=sharing"",""รวมเหนือ!M766"")+IMPORTRANGE(""https://docs.google.com/spreadsheets/d/1c0UfJUA6nE6esVMy0kRcX_PENtt96DMxicQpqi3tips/edit?usp=sharing"","""&amp;"รวมตะวันออกเฉียงเหนือ!M766"")+IMPORTRANGE(""https://docs.google.com/spreadsheets/d/1iNWbYmj0agxPDl_yJgGu1eIremFPVMUuMWUKAjBzvrk/edit?usp=sharing"",""รวมกลาง!M766"")+IMPORTRANGE(""https://docs.google.com/spreadsheets/d/1uenpWDAH2bchvfvsSIjpd4bRU5D1faxJOaE3"&amp;"4GQM5-c/edit?usp=sharing"",""รวมใต้!M766"")"),0)</f>
        <v>0</v>
      </c>
      <c r="N767" s="46">
        <f ca="1">IFERROR(__xludf.DUMMYFUNCTION("IMPORTRANGE(""https://docs.google.com/spreadsheets/d/12pGRKgvn2b31Uz_fjAl3XPzZUM_F2_O-zAHL2XHEPZg/edit?usp=sharing"",""รวมเหนือ!N766"")+IMPORTRANGE(""https://docs.google.com/spreadsheets/d/1c0UfJUA6nE6esVMy0kRcX_PENtt96DMxicQpqi3tips/edit?usp=sharing"","""&amp;"รวมตะวันออกเฉียงเหนือ!N766"")+IMPORTRANGE(""https://docs.google.com/spreadsheets/d/1iNWbYmj0agxPDl_yJgGu1eIremFPVMUuMWUKAjBzvrk/edit?usp=sharing"",""รวมกลาง!N766"")+IMPORTRANGE(""https://docs.google.com/spreadsheets/d/1uenpWDAH2bchvfvsSIjpd4bRU5D1faxJOaE3"&amp;"4GQM5-c/edit?usp=sharing"",""รวมใต้!N766"")"),0)</f>
        <v>0</v>
      </c>
      <c r="O767" s="46">
        <f t="shared" ca="1" si="526"/>
        <v>0</v>
      </c>
      <c r="P767" s="46">
        <f t="shared" ca="1" si="527"/>
        <v>0</v>
      </c>
      <c r="Q767" s="46">
        <f ca="1">IFERROR(__xludf.DUMMYFUNCTION("IMPORTRANGE(""https://docs.google.com/spreadsheets/d/12pGRKgvn2b31Uz_fjAl3XPzZUM_F2_O-zAHL2XHEPZg/edit?usp=sharing"",""รวมเหนือ!Q766"")+IMPORTRANGE(""https://docs.google.com/spreadsheets/d/1c0UfJUA6nE6esVMy0kRcX_PENtt96DMxicQpqi3tips/edit?usp=sharing"","""&amp;"รวมตะวันออกเฉียงเหนือ!Q766"")+IMPORTRANGE(""https://docs.google.com/spreadsheets/d/1iNWbYmj0agxPDl_yJgGu1eIremFPVMUuMWUKAjBzvrk/edit?usp=sharing"",""รวมกลาง!Q766"")+IMPORTRANGE(""https://docs.google.com/spreadsheets/d/1uenpWDAH2bchvfvsSIjpd4bRU5D1faxJOaE3"&amp;"4GQM5-c/edit?usp=sharing"",""รวมใต้!Q766"")"),0)</f>
        <v>0</v>
      </c>
      <c r="R767" s="46">
        <f ca="1">IFERROR(__xludf.DUMMYFUNCTION("IMPORTRANGE(""https://docs.google.com/spreadsheets/d/12pGRKgvn2b31Uz_fjAl3XPzZUM_F2_O-zAHL2XHEPZg/edit?usp=sharing"",""รวมเหนือ!R766"")+IMPORTRANGE(""https://docs.google.com/spreadsheets/d/1c0UfJUA6nE6esVMy0kRcX_PENtt96DMxicQpqi3tips/edit?usp=sharing"","""&amp;"รวมตะวันออกเฉียงเหนือ!R766"")+IMPORTRANGE(""https://docs.google.com/spreadsheets/d/1iNWbYmj0agxPDl_yJgGu1eIremFPVMUuMWUKAjBzvrk/edit?usp=sharing"",""รวมกลาง!R766"")+IMPORTRANGE(""https://docs.google.com/spreadsheets/d/1uenpWDAH2bchvfvsSIjpd4bRU5D1faxJOaE3"&amp;"4GQM5-c/edit?usp=sharing"",""รวมใต้!R766"")"),0)</f>
        <v>0</v>
      </c>
      <c r="S767" s="46">
        <f ca="1">IFERROR(__xludf.DUMMYFUNCTION("IMPORTRANGE(""https://docs.google.com/spreadsheets/d/12pGRKgvn2b31Uz_fjAl3XPzZUM_F2_O-zAHL2XHEPZg/edit?usp=sharing"",""รวมเหนือ!S766"")+IMPORTRANGE(""https://docs.google.com/spreadsheets/d/1c0UfJUA6nE6esVMy0kRcX_PENtt96DMxicQpqi3tips/edit?usp=sharing"","""&amp;"รวมตะวันออกเฉียงเหนือ!S766"")+IMPORTRANGE(""https://docs.google.com/spreadsheets/d/1iNWbYmj0agxPDl_yJgGu1eIremFPVMUuMWUKAjBzvrk/edit?usp=sharing"",""รวมกลาง!S766"")+IMPORTRANGE(""https://docs.google.com/spreadsheets/d/1uenpWDAH2bchvfvsSIjpd4bRU5D1faxJOaE3"&amp;"4GQM5-c/edit?usp=sharing"",""รวมใต้!S766"")"),0)</f>
        <v>0</v>
      </c>
      <c r="T767" s="46">
        <f t="shared" ca="1" si="529"/>
        <v>0</v>
      </c>
      <c r="U767" s="46">
        <f t="shared" ca="1" si="530"/>
        <v>0</v>
      </c>
    </row>
    <row r="768" spans="1:21" ht="18.75" x14ac:dyDescent="0.25">
      <c r="A768" s="146"/>
      <c r="B768" s="182"/>
      <c r="C768" s="182"/>
      <c r="D768" s="182"/>
      <c r="E768" s="421" t="s">
        <v>21</v>
      </c>
      <c r="F768" s="40"/>
      <c r="G768" s="42"/>
      <c r="H768" s="155" t="s">
        <v>14</v>
      </c>
      <c r="I768" s="153"/>
      <c r="J768" s="153"/>
      <c r="K768" s="154"/>
      <c r="L768" s="46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8" s="46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8" s="46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8" s="46">
        <f t="shared" ca="1" si="526"/>
        <v>0</v>
      </c>
      <c r="P768" s="46">
        <f t="shared" ca="1" si="527"/>
        <v>0</v>
      </c>
      <c r="Q768" s="46">
        <f ca="1">IFERROR(__xludf.DUMMYFUNCTION("IMPORTRANGE(""https://docs.google.com/spreadsheets/d/12pGRKgvn2b31Uz_fjAl3XPzZUM_F2_O-zAHL2XHEPZg/edit?usp=sharing"",""รวมเหนือ!Q767"")+IMPORTRANGE(""https://docs.google.com/spreadsheets/d/1c0UfJUA6nE6esVMy0kRcX_PENtt96DMxicQpqi3tips/edit?usp=sharing"","""&amp;"รวมตะวันออกเฉียงเหนือ!Q767"")+IMPORTRANGE(""https://docs.google.com/spreadsheets/d/1iNWbYmj0agxPDl_yJgGu1eIremFPVMUuMWUKAjBzvrk/edit?usp=sharing"",""รวมกลาง!Q767"")+IMPORTRANGE(""https://docs.google.com/spreadsheets/d/1uenpWDAH2bchvfvsSIjpd4bRU5D1faxJOaE3"&amp;"4GQM5-c/edit?usp=sharing"",""รวมใต้!Q767"")"),0)</f>
        <v>0</v>
      </c>
      <c r="R768" s="46">
        <f ca="1">IFERROR(__xludf.DUMMYFUNCTION("IMPORTRANGE(""https://docs.google.com/spreadsheets/d/12pGRKgvn2b31Uz_fjAl3XPzZUM_F2_O-zAHL2XHEPZg/edit?usp=sharing"",""รวมเหนือ!R767"")+IMPORTRANGE(""https://docs.google.com/spreadsheets/d/1c0UfJUA6nE6esVMy0kRcX_PENtt96DMxicQpqi3tips/edit?usp=sharing"","""&amp;"รวมตะวันออกเฉียงเหนือ!R767"")+IMPORTRANGE(""https://docs.google.com/spreadsheets/d/1iNWbYmj0agxPDl_yJgGu1eIremFPVMUuMWUKAjBzvrk/edit?usp=sharing"",""รวมกลาง!R767"")+IMPORTRANGE(""https://docs.google.com/spreadsheets/d/1uenpWDAH2bchvfvsSIjpd4bRU5D1faxJOaE3"&amp;"4GQM5-c/edit?usp=sharing"",""รวมใต้!R767"")"),0)</f>
        <v>0</v>
      </c>
      <c r="S768" s="46">
        <f ca="1">IFERROR(__xludf.DUMMYFUNCTION("IMPORTRANGE(""https://docs.google.com/spreadsheets/d/12pGRKgvn2b31Uz_fjAl3XPzZUM_F2_O-zAHL2XHEPZg/edit?usp=sharing"",""รวมเหนือ!S767"")+IMPORTRANGE(""https://docs.google.com/spreadsheets/d/1c0UfJUA6nE6esVMy0kRcX_PENtt96DMxicQpqi3tips/edit?usp=sharing"","""&amp;"รวมตะวันออกเฉียงเหนือ!S767"")+IMPORTRANGE(""https://docs.google.com/spreadsheets/d/1iNWbYmj0agxPDl_yJgGu1eIremFPVMUuMWUKAjBzvrk/edit?usp=sharing"",""รวมกลาง!S767"")+IMPORTRANGE(""https://docs.google.com/spreadsheets/d/1uenpWDAH2bchvfvsSIjpd4bRU5D1faxJOaE3"&amp;"4GQM5-c/edit?usp=sharing"",""รวมใต้!S767"")"),0)</f>
        <v>0</v>
      </c>
      <c r="T768" s="46">
        <f t="shared" ca="1" si="529"/>
        <v>0</v>
      </c>
      <c r="U768" s="46">
        <f t="shared" ca="1" si="530"/>
        <v>0</v>
      </c>
    </row>
    <row r="769" spans="1:21" ht="19.5" x14ac:dyDescent="0.3">
      <c r="A769" s="184"/>
      <c r="B769" s="185"/>
      <c r="C769" s="625" t="s">
        <v>18</v>
      </c>
      <c r="D769" s="626" t="s">
        <v>38</v>
      </c>
      <c r="E769" s="623"/>
      <c r="F769" s="188"/>
      <c r="G769" s="189"/>
      <c r="H769" s="216"/>
      <c r="I769" s="44"/>
      <c r="J769" s="44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1:21" ht="18.75" x14ac:dyDescent="0.25">
      <c r="A770" s="184"/>
      <c r="B770" s="185"/>
      <c r="C770" s="185"/>
      <c r="D770" s="557" t="s">
        <v>281</v>
      </c>
      <c r="E770" s="185"/>
      <c r="F770" s="218"/>
      <c r="G770" s="190"/>
      <c r="H770" s="155" t="s">
        <v>35</v>
      </c>
      <c r="I770" s="219">
        <f ca="1">IFERROR(__xludf.DUMMYFUNCTION("IMPORTRANGE(""https://docs.google.com/spreadsheets/d/12pGRKgvn2b31Uz_fjAl3XPzZUM_F2_O-zAHL2XHEPZg/edit?usp=sharing"",""รวมเหนือ!I769"")+IMPORTRANGE(""https://docs.google.com/spreadsheets/d/1c0UfJUA6nE6esVMy0kRcX_PENtt96DMxicQpqi3tips/edit?usp=sharing"","""&amp;"รวมตะวันออกเฉียงเหนือ!I769"")+IMPORTRANGE(""https://docs.google.com/spreadsheets/d/1iNWbYmj0agxPDl_yJgGu1eIremFPVMUuMWUKAjBzvrk/edit?usp=sharing"",""รวมกลาง!I769"")+IMPORTRANGE(""https://docs.google.com/spreadsheets/d/1uenpWDAH2bchvfvsSIjpd4bRU5D1faxJOaE3"&amp;"4GQM5-c/edit?usp=sharing"",""รวมใต้!I769"")"),0)</f>
        <v>0</v>
      </c>
      <c r="J770" s="219">
        <f ca="1">IFERROR(__xludf.DUMMYFUNCTION("IMPORTRANGE(""https://docs.google.com/spreadsheets/d/12pGRKgvn2b31Uz_fjAl3XPzZUM_F2_O-zAHL2XHEPZg/edit?usp=sharing"",""รวมเหนือ!J769"")+IMPORTRANGE(""https://docs.google.com/spreadsheets/d/1c0UfJUA6nE6esVMy0kRcX_PENtt96DMxicQpqi3tips/edit?usp=sharing"","""&amp;"รวมตะวันออกเฉียงเหนือ!J769"")+IMPORTRANGE(""https://docs.google.com/spreadsheets/d/1iNWbYmj0agxPDl_yJgGu1eIremFPVMUuMWUKAjBzvrk/edit?usp=sharing"",""รวมกลาง!J769"")+IMPORTRANGE(""https://docs.google.com/spreadsheets/d/1uenpWDAH2bchvfvsSIjpd4bRU5D1faxJOaE3"&amp;"4GQM5-c/edit?usp=sharing"",""รวมใต้!J769"")"),0)</f>
        <v>0</v>
      </c>
      <c r="K770" s="46">
        <f ca="1">IF(I770&gt;0,J770*100/I770,0)</f>
        <v>0</v>
      </c>
      <c r="L770" s="45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1:21" ht="18.75" x14ac:dyDescent="0.25">
      <c r="A771" s="184"/>
      <c r="B771" s="185"/>
      <c r="C771" s="185"/>
      <c r="D771" s="557" t="s">
        <v>282</v>
      </c>
      <c r="E771" s="185"/>
      <c r="F771" s="218"/>
      <c r="G771" s="190"/>
      <c r="H771" s="216"/>
      <c r="I771" s="44"/>
      <c r="J771" s="44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1:21" ht="18.75" x14ac:dyDescent="0.25">
      <c r="A772" s="184"/>
      <c r="B772" s="185"/>
      <c r="C772" s="185"/>
      <c r="D772" s="557" t="s">
        <v>283</v>
      </c>
      <c r="E772" s="185"/>
      <c r="F772" s="218"/>
      <c r="G772" s="190"/>
      <c r="H772" s="155" t="s">
        <v>35</v>
      </c>
      <c r="I772" s="219">
        <f ca="1">IFERROR(__xludf.DUMMYFUNCTION("IMPORTRANGE(""https://docs.google.com/spreadsheets/d/12pGRKgvn2b31Uz_fjAl3XPzZUM_F2_O-zAHL2XHEPZg/edit?usp=sharing"",""รวมเหนือ!I771"")+IMPORTRANGE(""https://docs.google.com/spreadsheets/d/1c0UfJUA6nE6esVMy0kRcX_PENtt96DMxicQpqi3tips/edit?usp=sharing"","""&amp;"รวมตะวันออกเฉียงเหนือ!I771"")+IMPORTRANGE(""https://docs.google.com/spreadsheets/d/1iNWbYmj0agxPDl_yJgGu1eIremFPVMUuMWUKAjBzvrk/edit?usp=sharing"",""รวมกลาง!I771"")+IMPORTRANGE(""https://docs.google.com/spreadsheets/d/1uenpWDAH2bchvfvsSIjpd4bRU5D1faxJOaE3"&amp;"4GQM5-c/edit?usp=sharing"",""รวมใต้!I771"")"),3240)</f>
        <v>3240</v>
      </c>
      <c r="J772" s="219">
        <f ca="1">IFERROR(__xludf.DUMMYFUNCTION("IMPORTRANGE(""https://docs.google.com/spreadsheets/d/12pGRKgvn2b31Uz_fjAl3XPzZUM_F2_O-zAHL2XHEPZg/edit?usp=sharing"",""รวมเหนือ!J771"")+IMPORTRANGE(""https://docs.google.com/spreadsheets/d/1c0UfJUA6nE6esVMy0kRcX_PENtt96DMxicQpqi3tips/edit?usp=sharing"","""&amp;"รวมตะวันออกเฉียงเหนือ!J771"")+IMPORTRANGE(""https://docs.google.com/spreadsheets/d/1iNWbYmj0agxPDl_yJgGu1eIremFPVMUuMWUKAjBzvrk/edit?usp=sharing"",""รวมกลาง!J771"")+IMPORTRANGE(""https://docs.google.com/spreadsheets/d/1uenpWDAH2bchvfvsSIjpd4bRU5D1faxJOaE3"&amp;"4GQM5-c/edit?usp=sharing"",""รวมใต้!J771"")"),0)</f>
        <v>0</v>
      </c>
      <c r="K772" s="46">
        <f ca="1">IF(I772&gt;0,J772*100/I772,0)</f>
        <v>0</v>
      </c>
      <c r="L772" s="45"/>
      <c r="M772" s="45"/>
      <c r="N772" s="45"/>
      <c r="O772" s="45"/>
      <c r="P772" s="45"/>
      <c r="Q772" s="45"/>
      <c r="R772" s="45"/>
      <c r="S772" s="45"/>
      <c r="T772" s="45"/>
      <c r="U772" s="45"/>
    </row>
    <row r="773" spans="1:21" ht="18.75" x14ac:dyDescent="0.25">
      <c r="A773" s="184"/>
      <c r="B773" s="185"/>
      <c r="C773" s="185"/>
      <c r="D773" s="557" t="s">
        <v>284</v>
      </c>
      <c r="E773" s="185"/>
      <c r="F773" s="218"/>
      <c r="G773" s="190"/>
      <c r="H773" s="216"/>
      <c r="I773" s="44"/>
      <c r="J773" s="44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</row>
    <row r="774" spans="1:21" ht="18.75" x14ac:dyDescent="0.25">
      <c r="A774" s="184"/>
      <c r="B774" s="185"/>
      <c r="C774" s="185"/>
      <c r="D774" s="557" t="s">
        <v>285</v>
      </c>
      <c r="E774" s="185"/>
      <c r="F774" s="218"/>
      <c r="G774" s="190"/>
      <c r="H774" s="155" t="s">
        <v>46</v>
      </c>
      <c r="I774" s="219">
        <f ca="1">IFERROR(__xludf.DUMMYFUNCTION("IMPORTRANGE(""https://docs.google.com/spreadsheets/d/12pGRKgvn2b31Uz_fjAl3XPzZUM_F2_O-zAHL2XHEPZg/edit?usp=sharing"",""รวมเหนือ!I773"")+IMPORTRANGE(""https://docs.google.com/spreadsheets/d/1c0UfJUA6nE6esVMy0kRcX_PENtt96DMxicQpqi3tips/edit?usp=sharing"","""&amp;"รวมตะวันออกเฉียงเหนือ!I773"")+IMPORTRANGE(""https://docs.google.com/spreadsheets/d/1iNWbYmj0agxPDl_yJgGu1eIremFPVMUuMWUKAjBzvrk/edit?usp=sharing"",""รวมกลาง!I773"")+IMPORTRANGE(""https://docs.google.com/spreadsheets/d/1uenpWDAH2bchvfvsSIjpd4bRU5D1faxJOaE3"&amp;"4GQM5-c/edit?usp=sharing"",""รวมใต้!I773"")"),10000)</f>
        <v>10000</v>
      </c>
      <c r="J774" s="219">
        <f ca="1">IFERROR(__xludf.DUMMYFUNCTION("IMPORTRANGE(""https://docs.google.com/spreadsheets/d/12pGRKgvn2b31Uz_fjAl3XPzZUM_F2_O-zAHL2XHEPZg/edit?usp=sharing"",""รวมเหนือ!J773"")+IMPORTRANGE(""https://docs.google.com/spreadsheets/d/1c0UfJUA6nE6esVMy0kRcX_PENtt96DMxicQpqi3tips/edit?usp=sharing"","""&amp;"รวมตะวันออกเฉียงเหนือ!J773"")+IMPORTRANGE(""https://docs.google.com/spreadsheets/d/1iNWbYmj0agxPDl_yJgGu1eIremFPVMUuMWUKAjBzvrk/edit?usp=sharing"",""รวมกลาง!J773"")+IMPORTRANGE(""https://docs.google.com/spreadsheets/d/1uenpWDAH2bchvfvsSIjpd4bRU5D1faxJOaE3"&amp;"4GQM5-c/edit?usp=sharing"",""รวมใต้!J773"")"),0)</f>
        <v>0</v>
      </c>
      <c r="K774" s="46">
        <f ca="1">IF(I774&gt;0,J774*100/I774,0)</f>
        <v>0</v>
      </c>
      <c r="L774" s="45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1:21" ht="18.75" x14ac:dyDescent="0.25">
      <c r="A775" s="184"/>
      <c r="B775" s="185"/>
      <c r="C775" s="185"/>
      <c r="D775" s="557" t="s">
        <v>50</v>
      </c>
      <c r="E775" s="218"/>
      <c r="F775" s="40"/>
      <c r="G775" s="42"/>
      <c r="H775" s="155" t="s">
        <v>46</v>
      </c>
      <c r="I775" s="219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75" s="219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0)</f>
        <v>0</v>
      </c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1:21" ht="18.75" x14ac:dyDescent="0.25">
      <c r="A776" s="627"/>
      <c r="B776" s="628"/>
      <c r="C776" s="628"/>
      <c r="D776" s="628"/>
      <c r="E776" s="629"/>
      <c r="F776" s="629"/>
      <c r="G776" s="55"/>
      <c r="H776" s="630" t="s">
        <v>35</v>
      </c>
      <c r="I776" s="506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3240)</f>
        <v>3240</v>
      </c>
      <c r="J776" s="506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0)</f>
        <v>0</v>
      </c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</row>
  </sheetData>
  <mergeCells count="25">
    <mergeCell ref="D760:G760"/>
    <mergeCell ref="A6:G7"/>
    <mergeCell ref="A8:G8"/>
    <mergeCell ref="A18:G18"/>
    <mergeCell ref="A31:G31"/>
    <mergeCell ref="A57:G57"/>
    <mergeCell ref="B58:G58"/>
    <mergeCell ref="D414:G414"/>
    <mergeCell ref="D494:G494"/>
    <mergeCell ref="D600:G600"/>
    <mergeCell ref="D617:G617"/>
    <mergeCell ref="D643:G643"/>
    <mergeCell ref="D691:G691"/>
    <mergeCell ref="A1:U1"/>
    <mergeCell ref="A2:U2"/>
    <mergeCell ref="A3:U3"/>
    <mergeCell ref="D715:G715"/>
    <mergeCell ref="D729:G729"/>
    <mergeCell ref="N6:P6"/>
    <mergeCell ref="Q6:R6"/>
    <mergeCell ref="L5:P5"/>
    <mergeCell ref="Q5:U5"/>
    <mergeCell ref="I6:K6"/>
    <mergeCell ref="L6:M6"/>
    <mergeCell ref="S6:U6"/>
  </mergeCells>
  <printOptions horizontalCentered="1"/>
  <pageMargins left="0.31496062992125984" right="0.31496062992125984" top="0.55118110236220474" bottom="0.55118110236220474" header="0" footer="0"/>
  <pageSetup paperSize="9" scale="31" fitToHeight="0" pageOrder="overThenDown" orientation="portrait" cellComments="atEnd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4" manualBreakCount="4">
    <brk id="155" max="16383" man="1"/>
    <brk id="278" max="16383" man="1"/>
    <brk id="492" max="16383" man="1"/>
    <brk id="6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2024-02-21T06:41:27Z</cp:lastPrinted>
  <dcterms:modified xsi:type="dcterms:W3CDTF">2024-02-21T06:41:29Z</dcterms:modified>
</cp:coreProperties>
</file>